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60" yWindow="0" windowWidth="11880" windowHeight="9435" tabRatio="747"/>
  </bookViews>
  <sheets>
    <sheet name="表紙" sheetId="10" r:id="rId1"/>
    <sheet name="1.定格エネルギー消費量" sheetId="16" r:id="rId2"/>
    <sheet name="2.熱効率" sheetId="11" r:id="rId3"/>
    <sheet name="3.立上り性能" sheetId="12" r:id="rId4"/>
    <sheet name="4.調理能力" sheetId="18" r:id="rId5"/>
    <sheet name="5.エネルギー消費量 " sheetId="14" r:id="rId6"/>
  </sheets>
  <definedNames>
    <definedName name="_xlnm._FilterDatabase" localSheetId="4" hidden="1">'4.調理能力'!$U$189:$V$190</definedName>
    <definedName name="_xlnm.Print_Area" localSheetId="1">'1.定格エネルギー消費量'!$A$2:$M$52,'1.定格エネルギー消費量'!$A$54:$L$107</definedName>
    <definedName name="_xlnm.Print_Area" localSheetId="2">'2.熱効率'!$A$2:$L$50,'2.熱効率'!$A$53:$L$104</definedName>
    <definedName name="_xlnm.Print_Area" localSheetId="3">'3.立上り性能'!$A$2:$K$53</definedName>
    <definedName name="_xlnm.Print_Area" localSheetId="4">'4.調理能力'!$A$2:$L$49,'4.調理能力'!$A$52:$L$104,'4.調理能力'!$A$106:$L$162,'4.調理能力'!$A$165:$L$215,'4.調理能力'!$A$218:$L$276</definedName>
    <definedName name="_xlnm.Print_Area" localSheetId="5">'5.エネルギー消費量 '!$A$2:$K$51</definedName>
    <definedName name="_xlnm.Print_Area" localSheetId="0">表紙!$A$1:$K$40</definedName>
  </definedNames>
  <calcPr calcId="145621"/>
</workbook>
</file>

<file path=xl/calcChain.xml><?xml version="1.0" encoding="utf-8"?>
<calcChain xmlns="http://schemas.openxmlformats.org/spreadsheetml/2006/main">
  <c r="I61" i="16" l="1"/>
  <c r="C3" i="11" l="1"/>
  <c r="G84" i="18" l="1"/>
  <c r="G83" i="18"/>
  <c r="I69" i="11" l="1"/>
  <c r="I20" i="11"/>
  <c r="I38" i="16"/>
  <c r="H129" i="18" l="1"/>
  <c r="J87" i="18" l="1"/>
  <c r="H142" i="18" l="1"/>
  <c r="H135" i="18" l="1"/>
  <c r="H139" i="18"/>
  <c r="H143" i="18"/>
  <c r="H132" i="18"/>
  <c r="H136" i="18"/>
  <c r="H140" i="18"/>
  <c r="H144" i="18"/>
  <c r="H133" i="18"/>
  <c r="H137" i="18"/>
  <c r="H141" i="18"/>
  <c r="H134" i="18"/>
  <c r="H138" i="18"/>
  <c r="H85" i="16"/>
  <c r="F85" i="16"/>
  <c r="J16" i="10" s="1"/>
  <c r="I202" i="18" l="1"/>
  <c r="J29" i="10" l="1"/>
  <c r="J29" i="11"/>
  <c r="J20" i="11" s="1"/>
  <c r="J36" i="11" s="1"/>
  <c r="I29" i="11"/>
  <c r="I36" i="11" s="1"/>
  <c r="J79" i="11"/>
  <c r="J69" i="11" s="1"/>
  <c r="J86" i="11" s="1"/>
  <c r="I79" i="11"/>
  <c r="I86" i="11" s="1"/>
  <c r="J118" i="18"/>
  <c r="J47" i="18"/>
  <c r="I47" i="18"/>
  <c r="I38" i="18" s="1"/>
  <c r="I31" i="16"/>
  <c r="N29" i="10"/>
  <c r="C55" i="16"/>
  <c r="C3" i="16"/>
  <c r="I18" i="14"/>
  <c r="C3" i="18"/>
  <c r="C219" i="18" s="1"/>
  <c r="C3" i="12"/>
  <c r="C54" i="11"/>
  <c r="L81" i="18"/>
  <c r="I203" i="18"/>
  <c r="F199" i="18"/>
  <c r="I198" i="18"/>
  <c r="J198" i="18" s="1"/>
  <c r="F198" i="18"/>
  <c r="F197" i="18"/>
  <c r="I197" i="18" s="1"/>
  <c r="J197" i="18" s="1"/>
  <c r="F196" i="18"/>
  <c r="F195" i="18"/>
  <c r="F194" i="18"/>
  <c r="F193" i="18"/>
  <c r="I192" i="18"/>
  <c r="J192" i="18" s="1"/>
  <c r="F192" i="18"/>
  <c r="F191" i="18"/>
  <c r="F190" i="18"/>
  <c r="I189" i="18"/>
  <c r="J189" i="18" s="1"/>
  <c r="F189" i="18"/>
  <c r="F188" i="18"/>
  <c r="I188" i="18" s="1"/>
  <c r="J188" i="18" s="1"/>
  <c r="K188" i="18" s="1"/>
  <c r="I187" i="18"/>
  <c r="J187" i="18" s="1"/>
  <c r="K187" i="18" s="1"/>
  <c r="F187" i="18"/>
  <c r="G145" i="18"/>
  <c r="J97" i="18"/>
  <c r="H20" i="10" s="1"/>
  <c r="J21" i="10" s="1"/>
  <c r="J91" i="18"/>
  <c r="J95" i="18" s="1"/>
  <c r="H21" i="10" s="1"/>
  <c r="C83" i="18"/>
  <c r="K81" i="18"/>
  <c r="C81" i="18"/>
  <c r="I4" i="18"/>
  <c r="I54" i="18" s="1"/>
  <c r="C4" i="18"/>
  <c r="C108" i="18" s="1"/>
  <c r="K3" i="18"/>
  <c r="K53" i="18" s="1"/>
  <c r="I4" i="14"/>
  <c r="C3" i="14"/>
  <c r="N30" i="10"/>
  <c r="J30" i="10"/>
  <c r="J3" i="14"/>
  <c r="J3" i="12"/>
  <c r="K3" i="11"/>
  <c r="K54" i="11" s="1"/>
  <c r="K3" i="16"/>
  <c r="K55" i="16" s="1"/>
  <c r="I4" i="16"/>
  <c r="I56" i="16" s="1"/>
  <c r="I83" i="16"/>
  <c r="J4" i="11"/>
  <c r="J55" i="11" s="1"/>
  <c r="I4" i="12"/>
  <c r="C4" i="14"/>
  <c r="C4" i="12"/>
  <c r="C4" i="11"/>
  <c r="C55" i="11" s="1"/>
  <c r="C4" i="16"/>
  <c r="C56" i="16" s="1"/>
  <c r="H20" i="12"/>
  <c r="G20" i="12"/>
  <c r="J38" i="18" l="1"/>
  <c r="J61" i="18" s="1"/>
  <c r="J99" i="18"/>
  <c r="I15" i="14" s="1"/>
  <c r="I16" i="14" s="1"/>
  <c r="I196" i="18"/>
  <c r="J196" i="18" s="1"/>
  <c r="K196" i="18" s="1"/>
  <c r="I190" i="18"/>
  <c r="J190" i="18" s="1"/>
  <c r="K189" i="18" s="1"/>
  <c r="I191" i="18"/>
  <c r="J191" i="18" s="1"/>
  <c r="I199" i="18"/>
  <c r="J199" i="18" s="1"/>
  <c r="K199" i="18" s="1"/>
  <c r="I193" i="18"/>
  <c r="J193" i="18" s="1"/>
  <c r="I194" i="18"/>
  <c r="J194" i="18" s="1"/>
  <c r="K194" i="18" s="1"/>
  <c r="I195" i="18"/>
  <c r="J195" i="18" s="1"/>
  <c r="K195" i="18" s="1"/>
  <c r="I61" i="18"/>
  <c r="H22" i="12"/>
  <c r="H19" i="10" s="1"/>
  <c r="H15" i="10"/>
  <c r="J26" i="18" s="1"/>
  <c r="J88" i="18" s="1"/>
  <c r="H145" i="18"/>
  <c r="I108" i="18"/>
  <c r="K166" i="18"/>
  <c r="J38" i="11"/>
  <c r="J40" i="11" s="1"/>
  <c r="J88" i="11"/>
  <c r="C220" i="18"/>
  <c r="C107" i="18"/>
  <c r="C54" i="18"/>
  <c r="C166" i="18"/>
  <c r="I220" i="18"/>
  <c r="I167" i="18"/>
  <c r="H16" i="10"/>
  <c r="I19" i="14"/>
  <c r="I33" i="14" s="1"/>
  <c r="I35" i="14" s="1"/>
  <c r="K107" i="18"/>
  <c r="K219" i="18"/>
  <c r="C53" i="18"/>
  <c r="C167" i="18"/>
  <c r="K191" i="18" l="1"/>
  <c r="K200" i="18" s="1"/>
  <c r="J63" i="18"/>
  <c r="J89" i="18" s="1"/>
  <c r="I29" i="14"/>
  <c r="I31" i="14" s="1"/>
  <c r="H29" i="10" s="1"/>
  <c r="H25" i="10"/>
  <c r="H26" i="10"/>
  <c r="H30" i="10"/>
  <c r="J200" i="18"/>
  <c r="I200" i="18"/>
  <c r="J83" i="18" s="1"/>
  <c r="H24" i="12"/>
  <c r="J84" i="18"/>
  <c r="H17" i="10"/>
  <c r="J90" i="11"/>
  <c r="H18" i="10"/>
  <c r="J86" i="18"/>
  <c r="J65" i="18" l="1"/>
</calcChain>
</file>

<file path=xl/sharedStrings.xml><?xml version="1.0" encoding="utf-8"?>
<sst xmlns="http://schemas.openxmlformats.org/spreadsheetml/2006/main" count="661" uniqueCount="391">
  <si>
    <t>型　　式</t>
    <rPh sb="0" eb="1">
      <t>カタ</t>
    </rPh>
    <rPh sb="3" eb="4">
      <t>シキ</t>
    </rPh>
    <phoneticPr fontId="3"/>
  </si>
  <si>
    <t>製造者名</t>
    <rPh sb="0" eb="2">
      <t>セイゾウ</t>
    </rPh>
    <rPh sb="2" eb="3">
      <t>シャ</t>
    </rPh>
    <rPh sb="3" eb="4">
      <t>メイ</t>
    </rPh>
    <phoneticPr fontId="3"/>
  </si>
  <si>
    <t>（℃）</t>
  </si>
  <si>
    <t>（㎏）</t>
  </si>
  <si>
    <t>試験場所</t>
    <rPh sb="0" eb="2">
      <t>シケン</t>
    </rPh>
    <rPh sb="2" eb="4">
      <t>バショ</t>
    </rPh>
    <phoneticPr fontId="3"/>
  </si>
  <si>
    <t>電　　源</t>
    <rPh sb="0" eb="1">
      <t>デン</t>
    </rPh>
    <rPh sb="3" eb="4">
      <t>ミナモト</t>
    </rPh>
    <phoneticPr fontId="3"/>
  </si>
  <si>
    <t>機器の
主な仕様</t>
    <rPh sb="0" eb="2">
      <t>キキ</t>
    </rPh>
    <rPh sb="4" eb="5">
      <t>オモ</t>
    </rPh>
    <rPh sb="6" eb="8">
      <t>シヨウ</t>
    </rPh>
    <phoneticPr fontId="3"/>
  </si>
  <si>
    <t>（％）</t>
    <phoneticPr fontId="3"/>
  </si>
  <si>
    <t>1回目</t>
    <rPh sb="1" eb="3">
      <t>カイメ</t>
    </rPh>
    <phoneticPr fontId="3"/>
  </si>
  <si>
    <t>品　　目</t>
    <rPh sb="0" eb="1">
      <t>シナ</t>
    </rPh>
    <rPh sb="3" eb="4">
      <t>メ</t>
    </rPh>
    <phoneticPr fontId="3"/>
  </si>
  <si>
    <t>名　　称</t>
    <rPh sb="0" eb="1">
      <t>ナ</t>
    </rPh>
    <rPh sb="3" eb="4">
      <t>ショウ</t>
    </rPh>
    <phoneticPr fontId="3"/>
  </si>
  <si>
    <t>気圧(hPa)</t>
    <rPh sb="0" eb="1">
      <t>キ</t>
    </rPh>
    <rPh sb="1" eb="2">
      <t>アツ</t>
    </rPh>
    <phoneticPr fontId="3"/>
  </si>
  <si>
    <t>重量(kg)</t>
    <rPh sb="0" eb="2">
      <t>ジュウリョウ</t>
    </rPh>
    <phoneticPr fontId="3"/>
  </si>
  <si>
    <t>(kWh/回)</t>
    <rPh sb="5" eb="6">
      <t>カイ</t>
    </rPh>
    <phoneticPr fontId="3"/>
  </si>
  <si>
    <t>誤差</t>
    <rPh sb="0" eb="2">
      <t>ゴサ</t>
    </rPh>
    <phoneticPr fontId="3"/>
  </si>
  <si>
    <t>2回目</t>
    <rPh sb="1" eb="3">
      <t>カイメ</t>
    </rPh>
    <phoneticPr fontId="3"/>
  </si>
  <si>
    <t>作成日</t>
    <rPh sb="0" eb="2">
      <t>サクセイ</t>
    </rPh>
    <rPh sb="2" eb="3">
      <t>ニチ</t>
    </rPh>
    <phoneticPr fontId="3"/>
  </si>
  <si>
    <t>担当部署</t>
    <rPh sb="0" eb="2">
      <t>タントウ</t>
    </rPh>
    <rPh sb="2" eb="4">
      <t>ブショ</t>
    </rPh>
    <phoneticPr fontId="3"/>
  </si>
  <si>
    <t>試験期間</t>
    <rPh sb="0" eb="2">
      <t>シケン</t>
    </rPh>
    <rPh sb="2" eb="4">
      <t>キカン</t>
    </rPh>
    <phoneticPr fontId="3"/>
  </si>
  <si>
    <t>測定機器</t>
    <rPh sb="0" eb="2">
      <t>ソクテイ</t>
    </rPh>
    <rPh sb="2" eb="4">
      <t>キキ</t>
    </rPh>
    <phoneticPr fontId="3"/>
  </si>
  <si>
    <t>(D)×</t>
  </si>
  <si>
    <t>内釜材質</t>
    <rPh sb="0" eb="1">
      <t>ウチ</t>
    </rPh>
    <rPh sb="1" eb="2">
      <t>カマ</t>
    </rPh>
    <rPh sb="2" eb="3">
      <t>ザイ</t>
    </rPh>
    <rPh sb="3" eb="4">
      <t>シツ</t>
    </rPh>
    <phoneticPr fontId="3"/>
  </si>
  <si>
    <t>(H)</t>
    <phoneticPr fontId="3"/>
  </si>
  <si>
    <t>試験日</t>
    <rPh sb="0" eb="3">
      <t>シケンビ</t>
    </rPh>
    <phoneticPr fontId="3"/>
  </si>
  <si>
    <t>室温(℃)</t>
    <phoneticPr fontId="3"/>
  </si>
  <si>
    <t>室温(℃)</t>
    <phoneticPr fontId="3"/>
  </si>
  <si>
    <t>（min）</t>
    <phoneticPr fontId="3"/>
  </si>
  <si>
    <t>特に規定しない。</t>
    <rPh sb="0" eb="1">
      <t>トク</t>
    </rPh>
    <rPh sb="2" eb="4">
      <t>キテイ</t>
    </rPh>
    <phoneticPr fontId="3"/>
  </si>
  <si>
    <t>①立上り時</t>
    <rPh sb="1" eb="3">
      <t>タチアガ</t>
    </rPh>
    <rPh sb="4" eb="5">
      <t>ジ</t>
    </rPh>
    <phoneticPr fontId="3"/>
  </si>
  <si>
    <t>②調理時</t>
    <rPh sb="1" eb="3">
      <t>チョウリ</t>
    </rPh>
    <rPh sb="3" eb="4">
      <t>ジ</t>
    </rPh>
    <phoneticPr fontId="3"/>
  </si>
  <si>
    <t>（kWh/回）</t>
    <rPh sb="5" eb="6">
      <t>カイ</t>
    </rPh>
    <phoneticPr fontId="3"/>
  </si>
  <si>
    <t>（回/日）</t>
    <rPh sb="1" eb="2">
      <t>カイ</t>
    </rPh>
    <rPh sb="3" eb="4">
      <t>ニチ</t>
    </rPh>
    <phoneticPr fontId="3"/>
  </si>
  <si>
    <t>（kWh/日）</t>
    <rPh sb="5" eb="6">
      <t>ニチ</t>
    </rPh>
    <phoneticPr fontId="3"/>
  </si>
  <si>
    <t>湿度(％)</t>
    <rPh sb="0" eb="1">
      <t>シツ</t>
    </rPh>
    <rPh sb="1" eb="2">
      <t>タビ</t>
    </rPh>
    <phoneticPr fontId="3"/>
  </si>
  <si>
    <t>①立上り時</t>
    <phoneticPr fontId="3"/>
  </si>
  <si>
    <t>立上り性能</t>
    <rPh sb="0" eb="2">
      <t>タチアガ</t>
    </rPh>
    <rPh sb="3" eb="5">
      <t>セイノウ</t>
    </rPh>
    <phoneticPr fontId="3"/>
  </si>
  <si>
    <t>（kW）</t>
    <phoneticPr fontId="3"/>
  </si>
  <si>
    <t>③待機時</t>
    <rPh sb="1" eb="3">
      <t>タイキ</t>
    </rPh>
    <rPh sb="3" eb="4">
      <t>ジ</t>
    </rPh>
    <phoneticPr fontId="3"/>
  </si>
  <si>
    <t>②調理時</t>
    <phoneticPr fontId="3"/>
  </si>
  <si>
    <t>③待機時</t>
    <phoneticPr fontId="3"/>
  </si>
  <si>
    <t>200g/食の
けんちん汁</t>
    <rPh sb="5" eb="6">
      <t>ショク</t>
    </rPh>
    <rPh sb="12" eb="13">
      <t>ジル</t>
    </rPh>
    <phoneticPr fontId="3"/>
  </si>
  <si>
    <t>（小数点以下1位）</t>
    <rPh sb="1" eb="4">
      <t>ショウスウテン</t>
    </rPh>
    <rPh sb="4" eb="6">
      <t>イカ</t>
    </rPh>
    <rPh sb="7" eb="8">
      <t>イ</t>
    </rPh>
    <phoneticPr fontId="3"/>
  </si>
  <si>
    <t>（小数点以下2位）</t>
    <rPh sb="1" eb="4">
      <t>ショウスウテン</t>
    </rPh>
    <rPh sb="4" eb="6">
      <t>イカ</t>
    </rPh>
    <rPh sb="7" eb="8">
      <t>イ</t>
    </rPh>
    <phoneticPr fontId="3"/>
  </si>
  <si>
    <t>（食/回）</t>
    <rPh sb="1" eb="2">
      <t>ショク</t>
    </rPh>
    <rPh sb="3" eb="4">
      <t>カイ</t>
    </rPh>
    <phoneticPr fontId="3"/>
  </si>
  <si>
    <t>（整数）</t>
    <rPh sb="1" eb="2">
      <t>タダシ</t>
    </rPh>
    <rPh sb="2" eb="3">
      <t>カズ</t>
    </rPh>
    <phoneticPr fontId="3"/>
  </si>
  <si>
    <t>ごま油</t>
  </si>
  <si>
    <t>鶏肉（20g/切）</t>
  </si>
  <si>
    <t>ごぼう（さきがき）</t>
  </si>
  <si>
    <t xml:space="preserve">こんにゃく（色紙切り5mm） </t>
  </si>
  <si>
    <t>人参（いちょう5mm）</t>
  </si>
  <si>
    <t>大根（いちょう5mm）</t>
  </si>
  <si>
    <t>里芋（乱切り5g）</t>
  </si>
  <si>
    <t>水</t>
  </si>
  <si>
    <t xml:space="preserve">木綿豆腐（15mm 角） </t>
  </si>
  <si>
    <t>塩</t>
  </si>
  <si>
    <t>濃口醤油</t>
  </si>
  <si>
    <t>酒</t>
  </si>
  <si>
    <t xml:space="preserve">長ねぎ（輪切り5mm） </t>
  </si>
  <si>
    <t>(食/回)</t>
    <rPh sb="1" eb="2">
      <t>ショク</t>
    </rPh>
    <rPh sb="3" eb="4">
      <t>カイ</t>
    </rPh>
    <phoneticPr fontId="3"/>
  </si>
  <si>
    <t>（小数点以下3位）</t>
    <rPh sb="1" eb="4">
      <t>ショウスウテン</t>
    </rPh>
    <rPh sb="4" eb="6">
      <t>イカ</t>
    </rPh>
    <rPh sb="7" eb="8">
      <t>イ</t>
    </rPh>
    <phoneticPr fontId="3"/>
  </si>
  <si>
    <t>～</t>
    <phoneticPr fontId="3"/>
  </si>
  <si>
    <r>
      <t>20</t>
    </r>
    <r>
      <rPr>
        <vertAlign val="subscript"/>
        <sz val="10"/>
        <rFont val="Century"/>
        <family val="1"/>
      </rPr>
      <t xml:space="preserve"> </t>
    </r>
    <r>
      <rPr>
        <sz val="10"/>
        <rFont val="ＭＳ Ｐゴシック"/>
        <family val="3"/>
        <charset val="128"/>
      </rPr>
      <t>：煮込み時間［min］</t>
    </r>
    <rPh sb="4" eb="6">
      <t>ニコ</t>
    </rPh>
    <rPh sb="7" eb="9">
      <t>ジカン</t>
    </rPh>
    <phoneticPr fontId="3"/>
  </si>
  <si>
    <r>
      <t>6</t>
    </r>
    <r>
      <rPr>
        <sz val="10"/>
        <rFont val="ＭＳ Ｐゴシック"/>
        <family val="3"/>
        <charset val="128"/>
      </rPr>
      <t>　：炒め時間［min］</t>
    </r>
    <rPh sb="3" eb="4">
      <t>イタ</t>
    </rPh>
    <rPh sb="5" eb="7">
      <t>ジカン</t>
    </rPh>
    <phoneticPr fontId="3"/>
  </si>
  <si>
    <t>(W)×</t>
    <phoneticPr fontId="3"/>
  </si>
  <si>
    <t>重量</t>
    <rPh sb="0" eb="2">
      <t>ジュウリョウ</t>
    </rPh>
    <phoneticPr fontId="3"/>
  </si>
  <si>
    <t>けんちん汁の標準調理工程</t>
  </si>
  <si>
    <t>湿度(%)</t>
    <rPh sb="0" eb="1">
      <t>シツ</t>
    </rPh>
    <rPh sb="1" eb="2">
      <t>タビ</t>
    </rPh>
    <phoneticPr fontId="3"/>
  </si>
  <si>
    <t>試験機器の入力調整値=</t>
    <rPh sb="0" eb="2">
      <t>シケン</t>
    </rPh>
    <rPh sb="2" eb="4">
      <t>キキ</t>
    </rPh>
    <rPh sb="5" eb="7">
      <t>ニュウリョク</t>
    </rPh>
    <rPh sb="7" eb="10">
      <t>チョウセイチ</t>
    </rPh>
    <phoneticPr fontId="3"/>
  </si>
  <si>
    <t>合　　　　計</t>
    <rPh sb="0" eb="1">
      <t>ゴウ</t>
    </rPh>
    <rPh sb="5" eb="6">
      <t>ケイ</t>
    </rPh>
    <phoneticPr fontId="3"/>
  </si>
  <si>
    <t>合　　　　　計</t>
    <rPh sb="0" eb="1">
      <t>ゴウ</t>
    </rPh>
    <rPh sb="6" eb="7">
      <t>ケイ</t>
    </rPh>
    <phoneticPr fontId="3"/>
  </si>
  <si>
    <t>（㎏）</t>
    <phoneticPr fontId="3"/>
  </si>
  <si>
    <t>（℃）</t>
    <phoneticPr fontId="3"/>
  </si>
  <si>
    <t>（kWh）</t>
    <phoneticPr fontId="3"/>
  </si>
  <si>
    <t>（min）</t>
    <phoneticPr fontId="3"/>
  </si>
  <si>
    <t>（s/kg℃）</t>
    <phoneticPr fontId="3"/>
  </si>
  <si>
    <t>(min)</t>
    <phoneticPr fontId="3"/>
  </si>
  <si>
    <t>(kWh)</t>
    <phoneticPr fontId="3"/>
  </si>
  <si>
    <t>(kW)</t>
    <phoneticPr fontId="3"/>
  </si>
  <si>
    <t>（整数）</t>
    <rPh sb="1" eb="3">
      <t>セイスウ</t>
    </rPh>
    <phoneticPr fontId="3"/>
  </si>
  <si>
    <t>(min/回)</t>
    <rPh sb="5" eb="6">
      <t>カイ</t>
    </rPh>
    <phoneticPr fontId="3"/>
  </si>
  <si>
    <t>(s/kg℃）</t>
    <phoneticPr fontId="3"/>
  </si>
  <si>
    <r>
      <t>③煮込み入力</t>
    </r>
    <r>
      <rPr>
        <i/>
        <sz val="10"/>
        <rFont val="Century"/>
        <family val="1"/>
      </rPr>
      <t>P</t>
    </r>
    <r>
      <rPr>
        <vertAlign val="subscript"/>
        <sz val="10"/>
        <rFont val="Century"/>
        <family val="1"/>
      </rPr>
      <t xml:space="preserve">4 </t>
    </r>
    <r>
      <rPr>
        <sz val="10"/>
        <rFont val="ＭＳ Ｐゴシック"/>
        <family val="3"/>
        <charset val="128"/>
      </rPr>
      <t>[kW]の決定　（沸騰寸前の状態を維持できる入力を予備試験で求める）</t>
    </r>
    <rPh sb="1" eb="3">
      <t>ニコ</t>
    </rPh>
    <rPh sb="4" eb="6">
      <t>ニュウリョク</t>
    </rPh>
    <phoneticPr fontId="3"/>
  </si>
  <si>
    <t>（min/回）</t>
    <rPh sb="5" eb="6">
      <t>カイ</t>
    </rPh>
    <phoneticPr fontId="3"/>
  </si>
  <si>
    <t>外形寸法(mm)</t>
    <rPh sb="0" eb="2">
      <t>ガイケイ</t>
    </rPh>
    <rPh sb="2" eb="4">
      <t>スンポウ</t>
    </rPh>
    <phoneticPr fontId="3"/>
  </si>
  <si>
    <t>（ℓ）</t>
    <phoneticPr fontId="3"/>
  </si>
  <si>
    <t>釜最大容量</t>
    <rPh sb="0" eb="1">
      <t>カマ</t>
    </rPh>
    <rPh sb="1" eb="3">
      <t>サイダイ</t>
    </rPh>
    <rPh sb="3" eb="5">
      <t>ダイヨウリョウ</t>
    </rPh>
    <phoneticPr fontId="3"/>
  </si>
  <si>
    <t>表１　調理能力試験（けんちん汁）の食材</t>
    <rPh sb="0" eb="1">
      <t>ヒョウ</t>
    </rPh>
    <rPh sb="3" eb="5">
      <t>チョウリ</t>
    </rPh>
    <rPh sb="5" eb="7">
      <t>ノウリョク</t>
    </rPh>
    <rPh sb="7" eb="9">
      <t>シケン</t>
    </rPh>
    <rPh sb="14" eb="15">
      <t>ジル</t>
    </rPh>
    <rPh sb="17" eb="19">
      <t>ショクザイ</t>
    </rPh>
    <phoneticPr fontId="3"/>
  </si>
  <si>
    <t>調理能力試験の食材</t>
    <rPh sb="0" eb="2">
      <t>チョウリ</t>
    </rPh>
    <rPh sb="2" eb="4">
      <t>ノウリョク</t>
    </rPh>
    <rPh sb="4" eb="6">
      <t>シケン</t>
    </rPh>
    <rPh sb="7" eb="9">
      <t>ショクザイ</t>
    </rPh>
    <phoneticPr fontId="3"/>
  </si>
  <si>
    <t>食　　　材　</t>
    <rPh sb="0" eb="1">
      <t>ショク</t>
    </rPh>
    <rPh sb="4" eb="5">
      <t>ザイ</t>
    </rPh>
    <phoneticPr fontId="3"/>
  </si>
  <si>
    <t>食材を用いる替わりに、次式で計算される水に置き換える。</t>
    <rPh sb="11" eb="12">
      <t>ツギ</t>
    </rPh>
    <phoneticPr fontId="3"/>
  </si>
  <si>
    <t>工程ごとの
試験水量</t>
    <rPh sb="0" eb="2">
      <t>コウテイ</t>
    </rPh>
    <rPh sb="6" eb="8">
      <t>シケン</t>
    </rPh>
    <rPh sb="8" eb="10">
      <t>スイリョウ</t>
    </rPh>
    <phoneticPr fontId="3"/>
  </si>
  <si>
    <t>１人分</t>
    <rPh sb="1" eb="3">
      <t>ニンブン</t>
    </rPh>
    <phoneticPr fontId="3"/>
  </si>
  <si>
    <t>総重量</t>
    <rPh sb="0" eb="1">
      <t>ソウ</t>
    </rPh>
    <rPh sb="1" eb="2">
      <t>ジュウ</t>
    </rPh>
    <phoneticPr fontId="3"/>
  </si>
  <si>
    <t>表2　食材を水に置き換えた試験水量</t>
    <rPh sb="0" eb="1">
      <t>ヒョウ</t>
    </rPh>
    <rPh sb="3" eb="5">
      <t>ショクザイ</t>
    </rPh>
    <rPh sb="6" eb="7">
      <t>ミズ</t>
    </rPh>
    <rPh sb="8" eb="9">
      <t>オ</t>
    </rPh>
    <rPh sb="10" eb="11">
      <t>カ</t>
    </rPh>
    <rPh sb="13" eb="15">
      <t>シケン</t>
    </rPh>
    <rPh sb="15" eb="17">
      <t>スイリョウ</t>
    </rPh>
    <phoneticPr fontId="3"/>
  </si>
  <si>
    <t>食材を水に置き換えた試験水量</t>
    <rPh sb="0" eb="1">
      <t>ショク</t>
    </rPh>
    <rPh sb="5" eb="6">
      <t>オ</t>
    </rPh>
    <rPh sb="7" eb="8">
      <t>カ</t>
    </rPh>
    <rPh sb="10" eb="12">
      <t>シケン</t>
    </rPh>
    <rPh sb="12" eb="13">
      <t>ミズ</t>
    </rPh>
    <phoneticPr fontId="3"/>
  </si>
  <si>
    <t>(kWh/日)</t>
    <rPh sb="5" eb="6">
      <t>ニチ</t>
    </rPh>
    <phoneticPr fontId="3"/>
  </si>
  <si>
    <t>(%)</t>
    <phoneticPr fontId="3"/>
  </si>
  <si>
    <t>②沸騰時熱効率</t>
    <rPh sb="1" eb="3">
      <t>フットウ</t>
    </rPh>
    <rPh sb="3" eb="4">
      <t>ジ</t>
    </rPh>
    <rPh sb="4" eb="5">
      <t>ネツ</t>
    </rPh>
    <rPh sb="5" eb="7">
      <t>コウリツ</t>
    </rPh>
    <phoneticPr fontId="3"/>
  </si>
  <si>
    <t>(kg)</t>
    <phoneticPr fontId="3"/>
  </si>
  <si>
    <t>①立上り時熱効率</t>
    <rPh sb="1" eb="3">
      <t>タチアガ</t>
    </rPh>
    <rPh sb="4" eb="5">
      <t>ジ</t>
    </rPh>
    <rPh sb="5" eb="6">
      <t>ネツ</t>
    </rPh>
    <rPh sb="6" eb="8">
      <t>コウリツ</t>
    </rPh>
    <phoneticPr fontId="3"/>
  </si>
  <si>
    <t>1 kg の水が1 ℃上昇
する時間(秒)</t>
    <phoneticPr fontId="3"/>
  </si>
  <si>
    <t>セールス
ポイント等</t>
    <rPh sb="9" eb="10">
      <t>トウ</t>
    </rPh>
    <phoneticPr fontId="3"/>
  </si>
  <si>
    <t>（kW）</t>
    <phoneticPr fontId="3"/>
  </si>
  <si>
    <t>（ガス）　</t>
    <phoneticPr fontId="3"/>
  </si>
  <si>
    <t>①立上り時</t>
    <phoneticPr fontId="3"/>
  </si>
  <si>
    <t>②沸騰時</t>
    <phoneticPr fontId="3"/>
  </si>
  <si>
    <r>
      <t>（ｍ</t>
    </r>
    <r>
      <rPr>
        <vertAlign val="superscript"/>
        <sz val="9"/>
        <rFont val="ＭＳ Ｐゴシック"/>
        <family val="3"/>
        <charset val="128"/>
      </rPr>
      <t>３</t>
    </r>
    <r>
      <rPr>
        <sz val="9"/>
        <rFont val="ＭＳ Ｐゴシック"/>
        <family val="3"/>
        <charset val="128"/>
      </rPr>
      <t>）</t>
    </r>
    <phoneticPr fontId="3"/>
  </si>
  <si>
    <r>
      <t>（ｋJ/m</t>
    </r>
    <r>
      <rPr>
        <vertAlign val="superscript"/>
        <sz val="9"/>
        <rFont val="ＭＳ Ｐゴシック"/>
        <family val="3"/>
        <charset val="128"/>
      </rPr>
      <t>3</t>
    </r>
    <r>
      <rPr>
        <sz val="9"/>
        <rFont val="ＭＳ Ｐゴシック"/>
        <family val="3"/>
        <charset val="128"/>
      </rPr>
      <t>N)</t>
    </r>
    <phoneticPr fontId="3"/>
  </si>
  <si>
    <t>（kPa）</t>
    <phoneticPr fontId="3"/>
  </si>
  <si>
    <t>(kW)</t>
    <phoneticPr fontId="3"/>
  </si>
  <si>
    <t>(%)</t>
    <phoneticPr fontId="3"/>
  </si>
  <si>
    <t>（％）</t>
    <phoneticPr fontId="3"/>
  </si>
  <si>
    <t>　（内側または外側など個別に加熱入力を制御できる試験機器の場合には、製造者の推奨比率にて細分化する。）</t>
    <rPh sb="14" eb="16">
      <t>カネツ</t>
    </rPh>
    <rPh sb="16" eb="18">
      <t>ニュウリョク</t>
    </rPh>
    <rPh sb="46" eb="47">
      <t>カ</t>
    </rPh>
    <phoneticPr fontId="3"/>
  </si>
  <si>
    <t>(kW)</t>
    <phoneticPr fontId="3"/>
  </si>
  <si>
    <t>調理回数を想定した日あたりエネルギー消費量の計算をする。</t>
    <rPh sb="0" eb="2">
      <t>チョウリ</t>
    </rPh>
    <rPh sb="2" eb="4">
      <t>カイスウ</t>
    </rPh>
    <rPh sb="5" eb="7">
      <t>ソウテイ</t>
    </rPh>
    <rPh sb="9" eb="10">
      <t>ヒ</t>
    </rPh>
    <rPh sb="18" eb="20">
      <t>ショウヒ</t>
    </rPh>
    <rPh sb="21" eb="22">
      <t>リキリョウ</t>
    </rPh>
    <rPh sb="22" eb="24">
      <t>ケイサン</t>
    </rPh>
    <phoneticPr fontId="3"/>
  </si>
  <si>
    <t>製造者名</t>
    <rPh sb="0" eb="3">
      <t>セイゾウシャ</t>
    </rPh>
    <rPh sb="3" eb="4">
      <t>メイ</t>
    </rPh>
    <phoneticPr fontId="3"/>
  </si>
  <si>
    <t>（kJ/kg℃）</t>
    <phoneticPr fontId="3"/>
  </si>
  <si>
    <t>(s)</t>
    <phoneticPr fontId="3"/>
  </si>
  <si>
    <t>(kJ/kg)</t>
    <phoneticPr fontId="3"/>
  </si>
  <si>
    <t>ガス種</t>
    <rPh sb="2" eb="3">
      <t>シュ</t>
    </rPh>
    <phoneticPr fontId="3"/>
  </si>
  <si>
    <r>
      <t>（ｋJ/m</t>
    </r>
    <r>
      <rPr>
        <vertAlign val="superscript"/>
        <sz val="9"/>
        <rFont val="ＭＳ Ｐゴシック"/>
        <family val="3"/>
        <charset val="128"/>
      </rPr>
      <t>3</t>
    </r>
    <r>
      <rPr>
        <sz val="9"/>
        <rFont val="ＭＳ Ｐゴシック"/>
        <family val="3"/>
        <charset val="128"/>
      </rPr>
      <t>N)</t>
    </r>
    <phoneticPr fontId="3"/>
  </si>
  <si>
    <t>（℃）</t>
    <phoneticPr fontId="3"/>
  </si>
  <si>
    <t>（g）</t>
    <phoneticPr fontId="3"/>
  </si>
  <si>
    <t>（g）</t>
    <phoneticPr fontId="3"/>
  </si>
  <si>
    <t>（kW）</t>
    <phoneticPr fontId="3"/>
  </si>
  <si>
    <t>（kW）</t>
    <phoneticPr fontId="3"/>
  </si>
  <si>
    <t>［g］</t>
    <phoneticPr fontId="3"/>
  </si>
  <si>
    <t>食材を水に置き換える方法</t>
    <phoneticPr fontId="3"/>
  </si>
  <si>
    <t>［g］</t>
    <phoneticPr fontId="3"/>
  </si>
  <si>
    <t>[cal/g ℃]</t>
    <phoneticPr fontId="3"/>
  </si>
  <si>
    <t>[℃]</t>
    <phoneticPr fontId="3"/>
  </si>
  <si>
    <t>(℃）</t>
    <phoneticPr fontId="3"/>
  </si>
  <si>
    <t>試験機器の最大消費電力</t>
    <rPh sb="0" eb="2">
      <t>シケン</t>
    </rPh>
    <rPh sb="2" eb="4">
      <t>キキ</t>
    </rPh>
    <phoneticPr fontId="3"/>
  </si>
  <si>
    <t>定格消費電力</t>
    <rPh sb="0" eb="2">
      <t>テイカク</t>
    </rPh>
    <rPh sb="4" eb="6">
      <t>デンリョク</t>
    </rPh>
    <phoneticPr fontId="3"/>
  </si>
  <si>
    <t>消費電力の許容差</t>
    <rPh sb="2" eb="4">
      <t>デンリョク</t>
    </rPh>
    <rPh sb="5" eb="7">
      <t>キョヨウ</t>
    </rPh>
    <rPh sb="7" eb="8">
      <t>サ</t>
    </rPh>
    <phoneticPr fontId="3"/>
  </si>
  <si>
    <t>（電気）</t>
  </si>
  <si>
    <t>（ガス）　</t>
  </si>
  <si>
    <t>（電気）</t>
    <phoneticPr fontId="3"/>
  </si>
  <si>
    <t>定格エネルギー消費量(ガス）</t>
    <rPh sb="0" eb="2">
      <t>テイカク</t>
    </rPh>
    <rPh sb="7" eb="9">
      <t>ショウヒ</t>
    </rPh>
    <phoneticPr fontId="3"/>
  </si>
  <si>
    <t>業務用厨房熱機器等性能測定結果　【ガス機器】</t>
    <phoneticPr fontId="3"/>
  </si>
  <si>
    <t>（削除NG)</t>
  </si>
  <si>
    <t xml:space="preserve">ガス）hc ： 調理回数 </t>
    <rPh sb="10" eb="12">
      <t>カイスウ</t>
    </rPh>
    <phoneticPr fontId="3"/>
  </si>
  <si>
    <t xml:space="preserve">電気）hc ： 調理回数 </t>
    <rPh sb="0" eb="2">
      <t>デンキ</t>
    </rPh>
    <rPh sb="10" eb="12">
      <t>カイスウ</t>
    </rPh>
    <phoneticPr fontId="3"/>
  </si>
  <si>
    <t>業務用厨房熱機器等性能測定結果　【ガス機器】</t>
    <rPh sb="0" eb="2">
      <t>ギョウム</t>
    </rPh>
    <phoneticPr fontId="3"/>
  </si>
  <si>
    <t xml:space="preserve">     測定写真</t>
    <rPh sb="5" eb="7">
      <t>ソクテイ</t>
    </rPh>
    <rPh sb="7" eb="9">
      <t>シャシン</t>
    </rPh>
    <phoneticPr fontId="4"/>
  </si>
  <si>
    <t xml:space="preserve">        沸騰時熱効率測定グラフ</t>
    <rPh sb="8" eb="10">
      <t>フットウ</t>
    </rPh>
    <rPh sb="10" eb="11">
      <t>ジ</t>
    </rPh>
    <phoneticPr fontId="3"/>
  </si>
  <si>
    <t xml:space="preserve">        立上り時熱効率測定グラフ</t>
    <rPh sb="8" eb="10">
      <t>タチアガ</t>
    </rPh>
    <rPh sb="11" eb="12">
      <t>ジ</t>
    </rPh>
    <phoneticPr fontId="3"/>
  </si>
  <si>
    <t>業務用厨房熱機器等性能測定結果　【ガス機器】</t>
    <phoneticPr fontId="3"/>
  </si>
  <si>
    <t>業務用厨房熱機器等性能測定結果　【ガス機器】</t>
    <phoneticPr fontId="3"/>
  </si>
  <si>
    <t>　測定写真</t>
    <rPh sb="1" eb="3">
      <t>ソクテイ</t>
    </rPh>
    <rPh sb="3" eb="5">
      <t>シャシン</t>
    </rPh>
    <phoneticPr fontId="3"/>
  </si>
  <si>
    <t>　　　　　　　立上りグラフ</t>
    <rPh sb="7" eb="9">
      <t>タチアガ</t>
    </rPh>
    <phoneticPr fontId="3"/>
  </si>
  <si>
    <t xml:space="preserve">測定時間 = </t>
    <phoneticPr fontId="3"/>
  </si>
  <si>
    <t>ガス消費量[kWh]は、次式にて算出する。</t>
    <rPh sb="2" eb="5">
      <t>ショウヒリョウ</t>
    </rPh>
    <rPh sb="12" eb="14">
      <t>ジシキ</t>
    </rPh>
    <rPh sb="16" eb="18">
      <t>サンシュツ</t>
    </rPh>
    <phoneticPr fontId="3"/>
  </si>
  <si>
    <t>　　食材写真</t>
    <rPh sb="2" eb="4">
      <t>ショクザイ</t>
    </rPh>
    <rPh sb="4" eb="6">
      <t>シャシン</t>
    </rPh>
    <phoneticPr fontId="3"/>
  </si>
  <si>
    <t>業務用厨房熱機器等性能測定結果　【ガス機器】</t>
    <phoneticPr fontId="3"/>
  </si>
  <si>
    <t>室温(℃)</t>
  </si>
  <si>
    <t xml:space="preserve">  測定写真</t>
    <rPh sb="2" eb="4">
      <t>ソクテイ</t>
    </rPh>
    <rPh sb="4" eb="6">
      <t>シャシン</t>
    </rPh>
    <phoneticPr fontId="3"/>
  </si>
  <si>
    <t>最大ガス消費量測定グラフ</t>
    <rPh sb="4" eb="6">
      <t>ショウヒ</t>
    </rPh>
    <rPh sb="6" eb="7">
      <t>リョウ</t>
    </rPh>
    <rPh sb="7" eb="9">
      <t>ソクテイ</t>
    </rPh>
    <phoneticPr fontId="3"/>
  </si>
  <si>
    <t>　調理試験写真</t>
    <rPh sb="1" eb="3">
      <t>チョウリ</t>
    </rPh>
    <rPh sb="3" eb="5">
      <t>シケン</t>
    </rPh>
    <rPh sb="5" eb="7">
      <t>シャシン</t>
    </rPh>
    <phoneticPr fontId="3"/>
  </si>
  <si>
    <t>番号</t>
    <rPh sb="0" eb="2">
      <t>バンゴウ</t>
    </rPh>
    <phoneticPr fontId="3"/>
  </si>
  <si>
    <t>性能測定結果</t>
    <rPh sb="0" eb="2">
      <t>セイノウ</t>
    </rPh>
    <rPh sb="2" eb="4">
      <t>ソクテイ</t>
    </rPh>
    <rPh sb="4" eb="6">
      <t>ケッカ</t>
    </rPh>
    <phoneticPr fontId="3"/>
  </si>
  <si>
    <r>
      <t>t</t>
    </r>
    <r>
      <rPr>
        <vertAlign val="subscript"/>
        <sz val="14"/>
        <rFont val="Cambria"/>
        <family val="1"/>
      </rPr>
      <t>s</t>
    </r>
    <phoneticPr fontId="3"/>
  </si>
  <si>
    <r>
      <t>V</t>
    </r>
    <r>
      <rPr>
        <vertAlign val="subscript"/>
        <sz val="14"/>
        <rFont val="Cambria"/>
        <family val="1"/>
      </rPr>
      <t>m</t>
    </r>
    <phoneticPr fontId="3"/>
  </si>
  <si>
    <r>
      <t>T</t>
    </r>
    <r>
      <rPr>
        <vertAlign val="subscript"/>
        <sz val="14"/>
        <rFont val="Cambria"/>
        <family val="1"/>
      </rPr>
      <t>c</t>
    </r>
    <phoneticPr fontId="3"/>
  </si>
  <si>
    <r>
      <t>Q</t>
    </r>
    <r>
      <rPr>
        <vertAlign val="subscript"/>
        <sz val="14"/>
        <rFont val="Cambria"/>
        <family val="1"/>
      </rPr>
      <t>cG</t>
    </r>
    <phoneticPr fontId="3"/>
  </si>
  <si>
    <r>
      <t>Q</t>
    </r>
    <r>
      <rPr>
        <vertAlign val="subscript"/>
        <sz val="14"/>
        <rFont val="Cambria"/>
        <family val="1"/>
      </rPr>
      <t>cE</t>
    </r>
    <phoneticPr fontId="3"/>
  </si>
  <si>
    <r>
      <t>Q</t>
    </r>
    <r>
      <rPr>
        <vertAlign val="subscript"/>
        <sz val="14"/>
        <rFont val="Cambria"/>
        <family val="1"/>
      </rPr>
      <t>dNG</t>
    </r>
    <phoneticPr fontId="3"/>
  </si>
  <si>
    <r>
      <t>Q</t>
    </r>
    <r>
      <rPr>
        <vertAlign val="subscript"/>
        <sz val="14"/>
        <rFont val="Cambria"/>
        <family val="1"/>
      </rPr>
      <t>dNE</t>
    </r>
    <phoneticPr fontId="3"/>
  </si>
  <si>
    <t>④日あたり
（回数想定）</t>
    <rPh sb="1" eb="2">
      <t>ヒ</t>
    </rPh>
    <rPh sb="7" eb="9">
      <t>カイスウ</t>
    </rPh>
    <rPh sb="9" eb="11">
      <t>ソウテイ</t>
    </rPh>
    <phoneticPr fontId="3"/>
  </si>
  <si>
    <r>
      <rPr>
        <i/>
        <sz val="10"/>
        <rFont val="Cambria"/>
        <family val="1"/>
      </rPr>
      <t>Π</t>
    </r>
    <r>
      <rPr>
        <vertAlign val="subscript"/>
        <sz val="10"/>
        <rFont val="Cambria"/>
        <family val="1"/>
      </rPr>
      <t>G</t>
    </r>
    <r>
      <rPr>
        <sz val="10"/>
        <rFont val="ＭＳ Ｐゴシック"/>
        <family val="3"/>
        <charset val="128"/>
      </rPr>
      <t xml:space="preserve"> ： 測定時のガスメータ内のガス圧力[kPa]</t>
    </r>
    <phoneticPr fontId="3"/>
  </si>
  <si>
    <r>
      <rPr>
        <i/>
        <sz val="10"/>
        <rFont val="Cambria"/>
        <family val="1"/>
      </rPr>
      <t>T</t>
    </r>
    <r>
      <rPr>
        <vertAlign val="subscript"/>
        <sz val="10"/>
        <rFont val="Cambria"/>
        <family val="1"/>
      </rPr>
      <t>G</t>
    </r>
    <r>
      <rPr>
        <sz val="10"/>
        <rFont val="Cambria"/>
        <family val="1"/>
      </rPr>
      <t>=</t>
    </r>
    <phoneticPr fontId="3"/>
  </si>
  <si>
    <r>
      <rPr>
        <i/>
        <sz val="10"/>
        <rFont val="Cambria"/>
        <family val="1"/>
      </rPr>
      <t>U</t>
    </r>
    <r>
      <rPr>
        <vertAlign val="subscript"/>
        <sz val="10"/>
        <rFont val="Cambria"/>
        <family val="1"/>
      </rPr>
      <t>G</t>
    </r>
    <r>
      <rPr>
        <sz val="10"/>
        <rFont val="Cambria"/>
        <family val="1"/>
      </rPr>
      <t>=</t>
    </r>
    <phoneticPr fontId="3"/>
  </si>
  <si>
    <r>
      <rPr>
        <i/>
        <sz val="10"/>
        <rFont val="Cambria"/>
        <family val="1"/>
      </rPr>
      <t>J</t>
    </r>
    <r>
      <rPr>
        <vertAlign val="subscript"/>
        <sz val="10"/>
        <rFont val="Cambria"/>
        <family val="1"/>
      </rPr>
      <t>G</t>
    </r>
    <r>
      <rPr>
        <sz val="10"/>
        <rFont val="Cambria"/>
        <family val="1"/>
      </rPr>
      <t>=</t>
    </r>
    <phoneticPr fontId="3"/>
  </si>
  <si>
    <r>
      <rPr>
        <i/>
        <sz val="10"/>
        <rFont val="Cambria"/>
        <family val="1"/>
      </rPr>
      <t>θ</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</si>
  <si>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r</t>
    </r>
    <r>
      <rPr>
        <sz val="10"/>
        <rFont val="Cambria"/>
        <family val="1"/>
      </rPr>
      <t xml:space="preserve"> =</t>
    </r>
    <phoneticPr fontId="3"/>
  </si>
  <si>
    <r>
      <rPr>
        <i/>
        <sz val="10"/>
        <rFont val="Cambria"/>
        <family val="1"/>
      </rPr>
      <t>Π</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</si>
  <si>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s</t>
    </r>
    <r>
      <rPr>
        <sz val="10"/>
        <rFont val="Cambria"/>
        <family val="1"/>
      </rPr>
      <t>=</t>
    </r>
    <phoneticPr fontId="3"/>
  </si>
  <si>
    <r>
      <rPr>
        <i/>
        <sz val="10"/>
        <rFont val="Cambria"/>
        <family val="1"/>
      </rPr>
      <t>J</t>
    </r>
    <r>
      <rPr>
        <vertAlign val="subscript"/>
        <sz val="10"/>
        <rFont val="Cambria"/>
        <family val="1"/>
      </rPr>
      <t>G</t>
    </r>
    <r>
      <rPr>
        <sz val="10"/>
        <rFont val="ＭＳ Ｐゴシック"/>
        <family val="3"/>
        <charset val="128"/>
      </rPr>
      <t>：</t>
    </r>
    <r>
      <rPr>
        <vertAlign val="subscript"/>
        <sz val="10"/>
        <rFont val="ＭＳ Ｐゴシック"/>
        <family val="3"/>
        <charset val="128"/>
      </rPr>
      <t xml:space="preserve"> </t>
    </r>
    <r>
      <rPr>
        <sz val="10"/>
        <rFont val="ＭＳ Ｐゴシック"/>
        <family val="3"/>
        <charset val="128"/>
      </rPr>
      <t>使用ガスの総発熱量[kJ/m</t>
    </r>
    <r>
      <rPr>
        <vertAlign val="superscript"/>
        <sz val="10"/>
        <rFont val="ＭＳ Ｐゴシック"/>
        <family val="3"/>
        <charset val="128"/>
      </rPr>
      <t>3</t>
    </r>
    <r>
      <rPr>
        <sz val="10"/>
        <rFont val="ＭＳ Ｐゴシック"/>
        <family val="3"/>
        <charset val="128"/>
      </rPr>
      <t>N]</t>
    </r>
    <phoneticPr fontId="3"/>
  </si>
  <si>
    <r>
      <rPr>
        <i/>
        <sz val="10"/>
        <rFont val="Cambria"/>
        <family val="1"/>
      </rPr>
      <t>T</t>
    </r>
    <r>
      <rPr>
        <vertAlign val="subscript"/>
        <sz val="10"/>
        <rFont val="Cambria"/>
        <family val="1"/>
      </rPr>
      <t>G</t>
    </r>
    <r>
      <rPr>
        <sz val="10"/>
        <rFont val="ＭＳ Ｐゴシック"/>
        <family val="3"/>
        <charset val="128"/>
      </rPr>
      <t>：実測時間[s]</t>
    </r>
    <rPh sb="3" eb="5">
      <t>ジッソク</t>
    </rPh>
    <rPh sb="5" eb="7">
      <t>ジカン</t>
    </rPh>
    <phoneticPr fontId="3"/>
  </si>
  <si>
    <r>
      <rPr>
        <i/>
        <sz val="10"/>
        <rFont val="Cambria"/>
        <family val="1"/>
      </rPr>
      <t>Π</t>
    </r>
    <r>
      <rPr>
        <vertAlign val="subscript"/>
        <sz val="10"/>
        <rFont val="Cambria"/>
        <family val="1"/>
      </rPr>
      <t>r</t>
    </r>
    <r>
      <rPr>
        <sz val="10"/>
        <rFont val="ＭＳ Ｐゴシック"/>
        <family val="3"/>
        <charset val="128"/>
      </rPr>
      <t xml:space="preserve"> ： 測定時の大気圧[kPa]</t>
    </r>
    <phoneticPr fontId="3"/>
  </si>
  <si>
    <r>
      <rPr>
        <i/>
        <sz val="10"/>
        <rFont val="Cambria"/>
        <family val="1"/>
      </rPr>
      <t>p</t>
    </r>
    <r>
      <rPr>
        <vertAlign val="subscript"/>
        <sz val="10"/>
        <rFont val="Cambria"/>
        <family val="1"/>
      </rPr>
      <t>xG</t>
    </r>
    <r>
      <rPr>
        <sz val="10"/>
        <rFont val="Cambria"/>
        <family val="1"/>
      </rPr>
      <t xml:space="preserve"> =</t>
    </r>
    <phoneticPr fontId="3"/>
  </si>
  <si>
    <r>
      <rPr>
        <i/>
        <sz val="10"/>
        <rFont val="Cambria"/>
        <family val="1"/>
      </rPr>
      <t>ε</t>
    </r>
    <r>
      <rPr>
        <vertAlign val="subscript"/>
        <sz val="10"/>
        <rFont val="Cambria"/>
        <family val="1"/>
      </rPr>
      <t>p</t>
    </r>
    <r>
      <rPr>
        <sz val="10"/>
        <rFont val="Cambria"/>
        <family val="1"/>
      </rPr>
      <t xml:space="preserve"> =</t>
    </r>
    <phoneticPr fontId="3"/>
  </si>
  <si>
    <r>
      <rPr>
        <i/>
        <sz val="10"/>
        <rFont val="Cambria"/>
        <family val="1"/>
      </rPr>
      <t>p</t>
    </r>
    <r>
      <rPr>
        <vertAlign val="subscript"/>
        <sz val="10"/>
        <rFont val="Cambria"/>
        <family val="1"/>
      </rPr>
      <t>xG</t>
    </r>
    <r>
      <rPr>
        <sz val="10"/>
        <rFont val="ＭＳ Ｐゴシック"/>
        <family val="3"/>
        <charset val="128"/>
      </rPr>
      <t xml:space="preserve"> ： 試験機器の最大ガス消費量[ｋW]</t>
    </r>
    <rPh sb="11" eb="13">
      <t>サイダイ</t>
    </rPh>
    <rPh sb="15" eb="17">
      <t>ショウヒ</t>
    </rPh>
    <rPh sb="17" eb="18">
      <t>リョウ</t>
    </rPh>
    <phoneticPr fontId="3"/>
  </si>
  <si>
    <r>
      <rPr>
        <i/>
        <sz val="10"/>
        <rFont val="Cambria"/>
        <family val="1"/>
      </rPr>
      <t>p</t>
    </r>
    <r>
      <rPr>
        <vertAlign val="subscript"/>
        <sz val="10"/>
        <rFont val="Cambria"/>
        <family val="1"/>
      </rPr>
      <t>rG</t>
    </r>
    <r>
      <rPr>
        <sz val="10"/>
        <rFont val="Cambria"/>
        <family val="1"/>
      </rPr>
      <t xml:space="preserve"> </t>
    </r>
    <r>
      <rPr>
        <sz val="10"/>
        <rFont val="ＭＳ Ｐゴシック"/>
        <family val="3"/>
        <charset val="128"/>
      </rPr>
      <t>： 定格エネルギー消費量（ガス）[kW]</t>
    </r>
    <rPh sb="13" eb="15">
      <t>ショウヒ</t>
    </rPh>
    <rPh sb="15" eb="16">
      <t>リョウ</t>
    </rPh>
    <phoneticPr fontId="3"/>
  </si>
  <si>
    <r>
      <rPr>
        <i/>
        <sz val="10"/>
        <rFont val="Cambria"/>
        <family val="1"/>
      </rPr>
      <t>p</t>
    </r>
    <r>
      <rPr>
        <vertAlign val="subscript"/>
        <sz val="10"/>
        <rFont val="Cambria"/>
        <family val="1"/>
      </rPr>
      <t xml:space="preserve">xE </t>
    </r>
    <r>
      <rPr>
        <sz val="10"/>
        <rFont val="ＭＳ Ｐゴシック"/>
        <family val="3"/>
        <charset val="128"/>
      </rPr>
      <t>： 試験機器の最大消費電力[ｋW]</t>
    </r>
    <phoneticPr fontId="3"/>
  </si>
  <si>
    <r>
      <rPr>
        <i/>
        <sz val="10"/>
        <rFont val="Cambria"/>
        <family val="1"/>
      </rPr>
      <t>p</t>
    </r>
    <r>
      <rPr>
        <vertAlign val="subscript"/>
        <sz val="10"/>
        <rFont val="Cambria"/>
        <family val="1"/>
      </rPr>
      <t>xE</t>
    </r>
    <r>
      <rPr>
        <sz val="10"/>
        <rFont val="Cambria"/>
        <family val="1"/>
      </rPr>
      <t xml:space="preserve"> =</t>
    </r>
    <phoneticPr fontId="3"/>
  </si>
  <si>
    <r>
      <rPr>
        <i/>
        <sz val="10"/>
        <rFont val="Cambria"/>
        <family val="1"/>
      </rPr>
      <t>p</t>
    </r>
    <r>
      <rPr>
        <vertAlign val="subscript"/>
        <sz val="10"/>
        <rFont val="Cambria"/>
        <family val="1"/>
      </rPr>
      <t>rE</t>
    </r>
    <r>
      <rPr>
        <sz val="10"/>
        <rFont val="ＭＳ Ｐゴシック"/>
        <family val="3"/>
        <charset val="128"/>
      </rPr>
      <t xml:space="preserve"> ： 定格消費電力[kW]</t>
    </r>
    <rPh sb="10" eb="12">
      <t>デンリョク</t>
    </rPh>
    <phoneticPr fontId="3"/>
  </si>
  <si>
    <r>
      <rPr>
        <i/>
        <sz val="10"/>
        <rFont val="Cambria"/>
        <family val="1"/>
      </rPr>
      <t>ε</t>
    </r>
    <r>
      <rPr>
        <vertAlign val="subscript"/>
        <sz val="10"/>
        <rFont val="Cambria"/>
        <family val="1"/>
      </rPr>
      <t>p</t>
    </r>
    <r>
      <rPr>
        <sz val="10"/>
        <rFont val="ＭＳ Ｐゴシック"/>
        <family val="3"/>
        <charset val="128"/>
      </rPr>
      <t xml:space="preserve"> ： 試験機器の最大消費電力と
                              定格消費電力の差</t>
    </r>
    <rPh sb="48" eb="50">
      <t>テイカク</t>
    </rPh>
    <rPh sb="53" eb="54">
      <t>リョク</t>
    </rPh>
    <rPh sb="55" eb="56">
      <t>サ</t>
    </rPh>
    <phoneticPr fontId="3"/>
  </si>
  <si>
    <r>
      <t>M</t>
    </r>
    <r>
      <rPr>
        <vertAlign val="subscript"/>
        <sz val="10"/>
        <rFont val="Cambria"/>
        <family val="1"/>
      </rPr>
      <t>s</t>
    </r>
    <r>
      <rPr>
        <sz val="10"/>
        <rFont val="Cambria"/>
        <family val="1"/>
      </rPr>
      <t xml:space="preserve"> =</t>
    </r>
    <phoneticPr fontId="3"/>
  </si>
  <si>
    <r>
      <rPr>
        <i/>
        <sz val="10"/>
        <rFont val="Cambria"/>
        <family val="1"/>
      </rPr>
      <t>θ</t>
    </r>
    <r>
      <rPr>
        <vertAlign val="subscript"/>
        <sz val="10"/>
        <rFont val="Cambria"/>
        <family val="1"/>
      </rPr>
      <t>f</t>
    </r>
    <r>
      <rPr>
        <sz val="10"/>
        <rFont val="Cambria"/>
        <family val="1"/>
      </rPr>
      <t xml:space="preserve"> =</t>
    </r>
    <phoneticPr fontId="3"/>
  </si>
  <si>
    <r>
      <rPr>
        <i/>
        <sz val="10"/>
        <rFont val="Cambria"/>
        <family val="1"/>
      </rPr>
      <t>θ</t>
    </r>
    <r>
      <rPr>
        <vertAlign val="subscript"/>
        <sz val="10"/>
        <rFont val="Cambria"/>
        <family val="1"/>
      </rPr>
      <t>s</t>
    </r>
    <r>
      <rPr>
        <sz val="10"/>
        <rFont val="Cambria"/>
        <family val="1"/>
      </rPr>
      <t xml:space="preserve"> =</t>
    </r>
    <phoneticPr fontId="3"/>
  </si>
  <si>
    <r>
      <rPr>
        <i/>
        <sz val="10"/>
        <rFont val="Cambria"/>
        <family val="1"/>
      </rPr>
      <t>C</t>
    </r>
    <r>
      <rPr>
        <sz val="10"/>
        <rFont val="Cambria"/>
        <family val="1"/>
      </rPr>
      <t xml:space="preserve"> = </t>
    </r>
    <phoneticPr fontId="3"/>
  </si>
  <si>
    <r>
      <rPr>
        <i/>
        <sz val="10"/>
        <rFont val="Cambria"/>
        <family val="1"/>
      </rPr>
      <t>U</t>
    </r>
    <r>
      <rPr>
        <vertAlign val="subscript"/>
        <sz val="10"/>
        <rFont val="Cambria"/>
        <family val="1"/>
      </rPr>
      <t>G</t>
    </r>
    <r>
      <rPr>
        <sz val="10"/>
        <rFont val="ＭＳ Ｐゴシック"/>
        <family val="3"/>
        <charset val="128"/>
      </rPr>
      <t>： 実測ガス流量[m</t>
    </r>
    <r>
      <rPr>
        <vertAlign val="superscript"/>
        <sz val="10"/>
        <rFont val="ＭＳ Ｐゴシック"/>
        <family val="3"/>
        <charset val="128"/>
      </rPr>
      <t>3</t>
    </r>
    <r>
      <rPr>
        <sz val="10"/>
        <rFont val="ＭＳ Ｐゴシック"/>
        <family val="3"/>
        <charset val="128"/>
      </rPr>
      <t xml:space="preserve">] </t>
    </r>
    <phoneticPr fontId="3"/>
  </si>
  <si>
    <r>
      <rPr>
        <i/>
        <sz val="10"/>
        <rFont val="Cambria"/>
        <family val="1"/>
      </rPr>
      <t>θ</t>
    </r>
    <r>
      <rPr>
        <vertAlign val="subscript"/>
        <sz val="10"/>
        <rFont val="Cambria"/>
        <family val="1"/>
      </rPr>
      <t>G</t>
    </r>
    <r>
      <rPr>
        <sz val="10"/>
        <rFont val="ＭＳ Ｐゴシック"/>
        <family val="3"/>
        <charset val="128"/>
      </rPr>
      <t>：</t>
    </r>
    <r>
      <rPr>
        <sz val="10"/>
        <rFont val="Century"/>
        <family val="1"/>
      </rPr>
      <t xml:space="preserve"> </t>
    </r>
    <r>
      <rPr>
        <sz val="10"/>
        <rFont val="ＭＳ Ｐゴシック"/>
        <family val="3"/>
        <charset val="128"/>
      </rPr>
      <t>測定時のガスメータ内のガス温度[℃]</t>
    </r>
    <phoneticPr fontId="3"/>
  </si>
  <si>
    <r>
      <rPr>
        <i/>
        <sz val="10"/>
        <rFont val="Cambria"/>
        <family val="1"/>
      </rPr>
      <t>Π</t>
    </r>
    <r>
      <rPr>
        <vertAlign val="subscript"/>
        <sz val="10"/>
        <rFont val="Cambria"/>
        <family val="1"/>
      </rPr>
      <t>G</t>
    </r>
    <r>
      <rPr>
        <sz val="10"/>
        <rFont val="ＭＳ Ｐゴシック"/>
        <family val="3"/>
        <charset val="128"/>
      </rPr>
      <t xml:space="preserve"> ： 測定時のガスメータ内のガス圧力[kPa]</t>
    </r>
    <phoneticPr fontId="3"/>
  </si>
  <si>
    <r>
      <rPr>
        <i/>
        <sz val="10"/>
        <rFont val="Cambria"/>
        <family val="1"/>
      </rPr>
      <t>Π</t>
    </r>
    <r>
      <rPr>
        <vertAlign val="subscript"/>
        <sz val="10"/>
        <rFont val="Cambria"/>
        <family val="1"/>
      </rPr>
      <t>r</t>
    </r>
    <r>
      <rPr>
        <sz val="10"/>
        <rFont val="Cambria"/>
        <family val="1"/>
      </rPr>
      <t xml:space="preserve"> </t>
    </r>
    <r>
      <rPr>
        <sz val="10"/>
        <rFont val="ＭＳ Ｐゴシック"/>
        <family val="3"/>
        <charset val="128"/>
      </rPr>
      <t>： 測定時の大気圧[kPa]</t>
    </r>
    <phoneticPr fontId="3"/>
  </si>
  <si>
    <r>
      <rPr>
        <i/>
        <sz val="10"/>
        <rFont val="Cambria"/>
        <family val="1"/>
      </rPr>
      <t>Π</t>
    </r>
    <r>
      <rPr>
        <vertAlign val="subscript"/>
        <sz val="10"/>
        <rFont val="Cambria"/>
        <family val="1"/>
      </rPr>
      <t>s</t>
    </r>
    <r>
      <rPr>
        <sz val="10"/>
        <rFont val="ＭＳ Ｐゴシック"/>
        <family val="3"/>
        <charset val="128"/>
      </rPr>
      <t xml:space="preserve"> ：  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</si>
  <si>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r>
      <t>　　　乾式ガス流量計を用いて測定する場合は</t>
    </r>
    <r>
      <rPr>
        <i/>
        <sz val="10"/>
        <rFont val="Cambria"/>
        <family val="1"/>
      </rPr>
      <t>Π</t>
    </r>
    <r>
      <rPr>
        <i/>
        <vertAlign val="subscript"/>
        <sz val="10"/>
        <rFont val="Cambria"/>
        <family val="1"/>
      </rPr>
      <t>s</t>
    </r>
    <r>
      <rPr>
        <sz val="10"/>
        <rFont val="Cambria"/>
        <family val="1"/>
      </rPr>
      <t xml:space="preserve"> </t>
    </r>
    <r>
      <rPr>
        <sz val="10"/>
        <rFont val="ＭＳ Ｐゴシック"/>
        <family val="3"/>
        <charset val="128"/>
      </rPr>
      <t xml:space="preserve"> = 0とする。</t>
    </r>
    <phoneticPr fontId="3"/>
  </si>
  <si>
    <r>
      <t>　　　湿式ガス流量計を用いて測定する場合は、</t>
    </r>
    <r>
      <rPr>
        <i/>
        <sz val="10"/>
        <rFont val="Cambria"/>
        <family val="1"/>
      </rPr>
      <t>Π</t>
    </r>
    <r>
      <rPr>
        <i/>
        <vertAlign val="subscript"/>
        <sz val="10"/>
        <rFont val="Cambria"/>
        <family val="1"/>
      </rPr>
      <t>s</t>
    </r>
    <r>
      <rPr>
        <sz val="10"/>
        <rFont val="Cambria"/>
        <family val="1"/>
      </rPr>
      <t xml:space="preserve"> </t>
    </r>
    <r>
      <rPr>
        <sz val="10"/>
        <rFont val="ＭＳ Ｐゴシック"/>
        <family val="3"/>
        <charset val="128"/>
      </rPr>
      <t>を以下の式から算出する。</t>
    </r>
    <phoneticPr fontId="3"/>
  </si>
  <si>
    <r>
      <rPr>
        <i/>
        <sz val="14"/>
        <rFont val="Cambria"/>
        <family val="1"/>
      </rPr>
      <t>η</t>
    </r>
    <r>
      <rPr>
        <vertAlign val="subscript"/>
        <sz val="14"/>
        <rFont val="Cambria"/>
        <family val="1"/>
      </rPr>
      <t>s</t>
    </r>
    <r>
      <rPr>
        <sz val="14"/>
        <rFont val="ＭＳ Ｐゴシック"/>
        <family val="3"/>
        <charset val="128"/>
      </rPr>
      <t xml:space="preserve"> </t>
    </r>
    <r>
      <rPr>
        <sz val="10"/>
        <rFont val="ＭＳ Ｐゴシック"/>
        <family val="3"/>
        <charset val="128"/>
      </rPr>
      <t>平均値</t>
    </r>
    <r>
      <rPr>
        <sz val="14"/>
        <rFont val="ＭＳ Ｐゴシック"/>
        <family val="3"/>
        <charset val="128"/>
      </rPr>
      <t xml:space="preserve"> = </t>
    </r>
    <rPh sb="3" eb="6">
      <t>ヘイキンチ</t>
    </rPh>
    <phoneticPr fontId="3"/>
  </si>
  <si>
    <r>
      <rPr>
        <i/>
        <sz val="10"/>
        <rFont val="Cambria"/>
        <family val="1"/>
      </rPr>
      <t>M</t>
    </r>
    <r>
      <rPr>
        <vertAlign val="subscript"/>
        <sz val="10"/>
        <rFont val="Cambria"/>
        <family val="1"/>
      </rPr>
      <t>b</t>
    </r>
    <r>
      <rPr>
        <sz val="10"/>
        <rFont val="Cambria"/>
        <family val="1"/>
      </rPr>
      <t xml:space="preserve"> = </t>
    </r>
    <phoneticPr fontId="3"/>
  </si>
  <si>
    <r>
      <rPr>
        <i/>
        <sz val="10"/>
        <rFont val="Cambria"/>
        <family val="1"/>
      </rPr>
      <t>L</t>
    </r>
    <r>
      <rPr>
        <sz val="10"/>
        <rFont val="Cambria"/>
        <family val="1"/>
      </rPr>
      <t xml:space="preserve"> = </t>
    </r>
    <phoneticPr fontId="3"/>
  </si>
  <si>
    <r>
      <t>（m</t>
    </r>
    <r>
      <rPr>
        <vertAlign val="superscript"/>
        <sz val="9"/>
        <rFont val="ＭＳ Ｐゴシック"/>
        <family val="3"/>
        <charset val="128"/>
      </rPr>
      <t>3</t>
    </r>
    <r>
      <rPr>
        <sz val="9"/>
        <rFont val="ＭＳ Ｐゴシック"/>
        <family val="3"/>
        <charset val="128"/>
      </rPr>
      <t>）</t>
    </r>
    <phoneticPr fontId="3"/>
  </si>
  <si>
    <r>
      <t>（kJ/m</t>
    </r>
    <r>
      <rPr>
        <vertAlign val="superscript"/>
        <sz val="9"/>
        <rFont val="ＭＳ Ｐゴシック"/>
        <family val="3"/>
        <charset val="128"/>
      </rPr>
      <t>3</t>
    </r>
    <r>
      <rPr>
        <sz val="9"/>
        <rFont val="ＭＳ Ｐゴシック"/>
        <family val="3"/>
        <charset val="128"/>
      </rPr>
      <t>N)</t>
    </r>
    <phoneticPr fontId="3"/>
  </si>
  <si>
    <r>
      <rPr>
        <i/>
        <sz val="10"/>
        <rFont val="Cambria"/>
        <family val="1"/>
      </rPr>
      <t>U</t>
    </r>
    <r>
      <rPr>
        <vertAlign val="subscript"/>
        <sz val="10"/>
        <rFont val="Cambria"/>
        <family val="1"/>
      </rPr>
      <t>G</t>
    </r>
    <r>
      <rPr>
        <sz val="10"/>
        <rFont val="ＭＳ Ｐゴシック"/>
        <family val="3"/>
        <charset val="128"/>
      </rPr>
      <t>： 実測ガス流量[m</t>
    </r>
    <r>
      <rPr>
        <vertAlign val="superscript"/>
        <sz val="10"/>
        <rFont val="ＭＳ Ｐゴシック"/>
        <family val="3"/>
        <charset val="128"/>
      </rPr>
      <t>3</t>
    </r>
    <r>
      <rPr>
        <sz val="10"/>
        <rFont val="ＭＳ Ｐゴシック"/>
        <family val="3"/>
        <charset val="128"/>
      </rPr>
      <t xml:space="preserve">] </t>
    </r>
    <phoneticPr fontId="3"/>
  </si>
  <si>
    <r>
      <rPr>
        <i/>
        <sz val="10"/>
        <rFont val="Cambria"/>
        <family val="1"/>
      </rPr>
      <t>T</t>
    </r>
    <r>
      <rPr>
        <vertAlign val="subscript"/>
        <sz val="10"/>
        <rFont val="Cambria"/>
        <family val="1"/>
      </rPr>
      <t>g</t>
    </r>
    <r>
      <rPr>
        <sz val="10"/>
        <rFont val="Cambria"/>
        <family val="1"/>
      </rPr>
      <t xml:space="preserve"> = </t>
    </r>
    <phoneticPr fontId="3"/>
  </si>
  <si>
    <r>
      <rPr>
        <i/>
        <sz val="10"/>
        <rFont val="Cambria"/>
        <family val="1"/>
      </rPr>
      <t>M</t>
    </r>
    <r>
      <rPr>
        <vertAlign val="subscript"/>
        <sz val="10"/>
        <rFont val="Cambria"/>
        <family val="1"/>
      </rPr>
      <t>s</t>
    </r>
    <r>
      <rPr>
        <i/>
        <sz val="10"/>
        <rFont val="Cambria"/>
        <family val="1"/>
      </rPr>
      <t xml:space="preserve"> </t>
    </r>
    <r>
      <rPr>
        <sz val="10"/>
        <rFont val="Cambria"/>
        <family val="1"/>
      </rPr>
      <t xml:space="preserve">= </t>
    </r>
    <phoneticPr fontId="3"/>
  </si>
  <si>
    <r>
      <rPr>
        <i/>
        <sz val="10"/>
        <rFont val="Cambria"/>
        <family val="1"/>
      </rPr>
      <t>t</t>
    </r>
    <r>
      <rPr>
        <vertAlign val="subscript"/>
        <sz val="10"/>
        <rFont val="Cambria"/>
        <family val="1"/>
      </rPr>
      <t>s</t>
    </r>
    <r>
      <rPr>
        <sz val="10"/>
        <rFont val="Cambria"/>
        <family val="1"/>
      </rPr>
      <t xml:space="preserve"> =</t>
    </r>
    <phoneticPr fontId="3"/>
  </si>
  <si>
    <r>
      <rPr>
        <i/>
        <sz val="14"/>
        <rFont val="Cambria"/>
        <family val="1"/>
      </rPr>
      <t>t</t>
    </r>
    <r>
      <rPr>
        <vertAlign val="subscript"/>
        <sz val="14"/>
        <rFont val="Cambria"/>
        <family val="1"/>
      </rPr>
      <t>s</t>
    </r>
    <r>
      <rPr>
        <vertAlign val="subscript"/>
        <sz val="14"/>
        <rFont val="Century"/>
        <family val="1"/>
      </rPr>
      <t xml:space="preserve"> </t>
    </r>
    <r>
      <rPr>
        <sz val="10"/>
        <rFont val="ＭＳ Ｐゴシック"/>
        <family val="3"/>
        <charset val="128"/>
      </rPr>
      <t>平均値</t>
    </r>
    <r>
      <rPr>
        <sz val="14"/>
        <rFont val="Century"/>
        <family val="1"/>
      </rPr>
      <t xml:space="preserve"> </t>
    </r>
    <r>
      <rPr>
        <sz val="14"/>
        <rFont val="ＭＳ Ｐゴシック"/>
        <family val="3"/>
        <charset val="128"/>
      </rPr>
      <t>=</t>
    </r>
    <rPh sb="3" eb="6">
      <t>ヘイキンチ</t>
    </rPh>
    <phoneticPr fontId="3"/>
  </si>
  <si>
    <r>
      <rPr>
        <i/>
        <sz val="10"/>
        <rFont val="Cambria"/>
        <family val="1"/>
      </rPr>
      <t>T</t>
    </r>
    <r>
      <rPr>
        <vertAlign val="subscript"/>
        <sz val="10"/>
        <rFont val="Cambria"/>
        <family val="1"/>
      </rPr>
      <t>g</t>
    </r>
    <r>
      <rPr>
        <i/>
        <sz val="10"/>
        <rFont val="Cambria"/>
        <family val="1"/>
      </rPr>
      <t xml:space="preserve"> </t>
    </r>
    <r>
      <rPr>
        <sz val="10"/>
        <rFont val="ＭＳ Ｐゴシック"/>
        <family val="3"/>
        <charset val="128"/>
      </rPr>
      <t>: 水温が95℃に達した時間[min]</t>
    </r>
    <phoneticPr fontId="3"/>
  </si>
  <si>
    <r>
      <rPr>
        <i/>
        <sz val="10"/>
        <rFont val="Cambria"/>
        <family val="1"/>
      </rPr>
      <t>M</t>
    </r>
    <r>
      <rPr>
        <vertAlign val="subscript"/>
        <sz val="10"/>
        <rFont val="Cambria"/>
        <family val="1"/>
      </rPr>
      <t xml:space="preserve">s </t>
    </r>
    <r>
      <rPr>
        <sz val="10"/>
        <rFont val="ＭＳ Ｐゴシック"/>
        <family val="3"/>
        <charset val="128"/>
      </rPr>
      <t>: 加熱に用いる水の重量[kg]</t>
    </r>
    <phoneticPr fontId="3"/>
  </si>
  <si>
    <r>
      <rPr>
        <i/>
        <sz val="10"/>
        <rFont val="Cambria"/>
        <family val="1"/>
      </rPr>
      <t>t</t>
    </r>
    <r>
      <rPr>
        <vertAlign val="subscript"/>
        <sz val="10"/>
        <rFont val="Cambria"/>
        <family val="1"/>
      </rPr>
      <t>s</t>
    </r>
    <r>
      <rPr>
        <vertAlign val="subscript"/>
        <sz val="10"/>
        <rFont val="Century"/>
        <family val="1"/>
      </rPr>
      <t xml:space="preserve"> </t>
    </r>
    <r>
      <rPr>
        <sz val="10"/>
        <rFont val="ＭＳ Ｐゴシック"/>
        <family val="3"/>
        <charset val="128"/>
      </rPr>
      <t>: 立上り性能[s/kg ℃]</t>
    </r>
    <phoneticPr fontId="3"/>
  </si>
  <si>
    <r>
      <rPr>
        <i/>
        <sz val="10"/>
        <rFont val="Cambria"/>
        <family val="1"/>
      </rPr>
      <t>θ</t>
    </r>
    <r>
      <rPr>
        <vertAlign val="subscript"/>
        <sz val="10"/>
        <rFont val="Cambria"/>
        <family val="1"/>
      </rPr>
      <t>s</t>
    </r>
    <r>
      <rPr>
        <sz val="10"/>
        <rFont val="Cambria"/>
        <family val="1"/>
      </rPr>
      <t xml:space="preserve"> = </t>
    </r>
    <phoneticPr fontId="3"/>
  </si>
  <si>
    <r>
      <rPr>
        <i/>
        <sz val="10"/>
        <rFont val="Cambria"/>
        <family val="1"/>
      </rPr>
      <t>θ</t>
    </r>
    <r>
      <rPr>
        <vertAlign val="subscript"/>
        <sz val="11"/>
        <rFont val="Cambria"/>
        <family val="1"/>
      </rPr>
      <t>s</t>
    </r>
    <r>
      <rPr>
        <vertAlign val="subscript"/>
        <sz val="10"/>
        <rFont val="Century"/>
        <family val="1"/>
      </rPr>
      <t xml:space="preserve"> </t>
    </r>
    <r>
      <rPr>
        <sz val="10"/>
        <rFont val="ＭＳ Ｐゴシック"/>
        <family val="3"/>
        <charset val="128"/>
      </rPr>
      <t>: 加熱に用いる水の初温[℃]</t>
    </r>
    <phoneticPr fontId="3"/>
  </si>
  <si>
    <r>
      <t>①予熱時間</t>
    </r>
    <r>
      <rPr>
        <i/>
        <sz val="10"/>
        <rFont val="Cambria"/>
        <family val="1"/>
      </rPr>
      <t>T</t>
    </r>
    <r>
      <rPr>
        <vertAlign val="subscript"/>
        <sz val="10"/>
        <rFont val="Cambria"/>
        <family val="1"/>
      </rPr>
      <t>1</t>
    </r>
    <r>
      <rPr>
        <sz val="10"/>
        <rFont val="ＭＳ Ｐゴシック"/>
        <family val="3"/>
        <charset val="128"/>
      </rPr>
      <t>[min]の決定（加熱後、釜底表面の最高温度が150 ℃に達した時間を予備試験で求める）</t>
    </r>
    <rPh sb="1" eb="3">
      <t>ヨネツ</t>
    </rPh>
    <rPh sb="3" eb="5">
      <t>ジカン</t>
    </rPh>
    <rPh sb="13" eb="15">
      <t>ケッテイ</t>
    </rPh>
    <phoneticPr fontId="3"/>
  </si>
  <si>
    <r>
      <rPr>
        <i/>
        <sz val="10"/>
        <rFont val="ＭＳ Ｐ明朝"/>
        <family val="1"/>
        <charset val="128"/>
      </rPr>
      <t>　　</t>
    </r>
    <r>
      <rPr>
        <i/>
        <sz val="10"/>
        <rFont val="Cambria"/>
        <family val="1"/>
      </rPr>
      <t>P</t>
    </r>
    <r>
      <rPr>
        <vertAlign val="subscript"/>
        <sz val="10"/>
        <rFont val="ＭＳ Ｐ明朝"/>
        <family val="1"/>
        <charset val="128"/>
      </rPr>
      <t>１</t>
    </r>
    <r>
      <rPr>
        <sz val="10"/>
        <rFont val="ＭＳ Ｐゴシック"/>
        <family val="3"/>
        <charset val="128"/>
      </rPr>
      <t>：予熱入力[kW]　試験機器の最大入力</t>
    </r>
    <rPh sb="5" eb="7">
      <t>ヨネツ</t>
    </rPh>
    <rPh sb="7" eb="9">
      <t>ニュウリョク</t>
    </rPh>
    <rPh sb="14" eb="16">
      <t>シケン</t>
    </rPh>
    <rPh sb="16" eb="18">
      <t>キキ</t>
    </rPh>
    <rPh sb="19" eb="21">
      <t>サイダイ</t>
    </rPh>
    <rPh sb="21" eb="23">
      <t>ニュウリョク</t>
    </rPh>
    <phoneticPr fontId="3"/>
  </si>
  <si>
    <r>
      <t>　　</t>
    </r>
    <r>
      <rPr>
        <i/>
        <sz val="10"/>
        <rFont val="Cambria"/>
        <family val="1"/>
      </rPr>
      <t>T</t>
    </r>
    <r>
      <rPr>
        <vertAlign val="subscript"/>
        <sz val="10"/>
        <rFont val="Cambria"/>
        <family val="1"/>
      </rPr>
      <t>1</t>
    </r>
    <r>
      <rPr>
        <sz val="10"/>
        <rFont val="ＭＳ Ｐゴシック"/>
        <family val="3"/>
        <charset val="128"/>
      </rPr>
      <t xml:space="preserve"> ：予熱時間[min]　</t>
    </r>
    <rPh sb="8" eb="10">
      <t>ジカン</t>
    </rPh>
    <phoneticPr fontId="3"/>
  </si>
  <si>
    <r>
      <t>P</t>
    </r>
    <r>
      <rPr>
        <vertAlign val="subscript"/>
        <sz val="10"/>
        <rFont val="Cambria"/>
        <family val="1"/>
      </rPr>
      <t>1</t>
    </r>
    <r>
      <rPr>
        <sz val="10"/>
        <rFont val="Cambria"/>
        <family val="1"/>
      </rPr>
      <t xml:space="preserve"> = </t>
    </r>
    <phoneticPr fontId="3"/>
  </si>
  <si>
    <r>
      <t>T</t>
    </r>
    <r>
      <rPr>
        <vertAlign val="subscript"/>
        <sz val="10"/>
        <rFont val="Cambria"/>
        <family val="1"/>
      </rPr>
      <t>1</t>
    </r>
    <r>
      <rPr>
        <sz val="10"/>
        <rFont val="Cambria"/>
        <family val="1"/>
      </rPr>
      <t xml:space="preserve"> = </t>
    </r>
    <phoneticPr fontId="3"/>
  </si>
  <si>
    <r>
      <t>P</t>
    </r>
    <r>
      <rPr>
        <vertAlign val="subscript"/>
        <sz val="10"/>
        <rFont val="Cambria"/>
        <family val="1"/>
      </rPr>
      <t>2</t>
    </r>
    <r>
      <rPr>
        <sz val="10"/>
        <rFont val="Cambria"/>
        <family val="1"/>
      </rPr>
      <t xml:space="preserve"> = </t>
    </r>
    <phoneticPr fontId="3"/>
  </si>
  <si>
    <r>
      <rPr>
        <sz val="10"/>
        <rFont val="ＭＳ Ｐゴシック"/>
        <family val="3"/>
        <charset val="128"/>
      </rPr>
      <t>②</t>
    </r>
    <r>
      <rPr>
        <i/>
        <sz val="10"/>
        <rFont val="Cambria"/>
        <family val="1"/>
      </rPr>
      <t>P</t>
    </r>
    <r>
      <rPr>
        <vertAlign val="subscript"/>
        <sz val="10"/>
        <rFont val="Cambria"/>
        <family val="1"/>
      </rPr>
      <t>2</t>
    </r>
    <r>
      <rPr>
        <sz val="10"/>
        <rFont val="ＭＳ Ｐゴシック"/>
        <family val="3"/>
        <charset val="128"/>
      </rPr>
      <t>：炒め入力[kW]　製造者の推奨値</t>
    </r>
    <rPh sb="4" eb="5">
      <t>イタ</t>
    </rPh>
    <rPh sb="6" eb="8">
      <t>ニュウリョク</t>
    </rPh>
    <phoneticPr fontId="3"/>
  </si>
  <si>
    <r>
      <t>（m</t>
    </r>
    <r>
      <rPr>
        <vertAlign val="superscript"/>
        <sz val="9"/>
        <rFont val="ＭＳ Ｐゴシック"/>
        <family val="3"/>
        <charset val="128"/>
      </rPr>
      <t>3</t>
    </r>
    <r>
      <rPr>
        <sz val="9"/>
        <rFont val="ＭＳ Ｐゴシック"/>
        <family val="3"/>
        <charset val="128"/>
      </rPr>
      <t>）</t>
    </r>
    <phoneticPr fontId="3"/>
  </si>
  <si>
    <r>
      <t>　　</t>
    </r>
    <r>
      <rPr>
        <i/>
        <sz val="10"/>
        <rFont val="Cambria"/>
        <family val="1"/>
      </rPr>
      <t>P</t>
    </r>
    <r>
      <rPr>
        <vertAlign val="subscript"/>
        <sz val="10"/>
        <rFont val="Cambria"/>
        <family val="1"/>
      </rPr>
      <t>4</t>
    </r>
    <r>
      <rPr>
        <vertAlign val="subscript"/>
        <sz val="10"/>
        <rFont val="Century"/>
        <family val="1"/>
      </rPr>
      <t xml:space="preserve"> </t>
    </r>
    <r>
      <rPr>
        <sz val="10"/>
        <rFont val="ＭＳ Ｐゴシック"/>
        <family val="3"/>
        <charset val="128"/>
      </rPr>
      <t xml:space="preserve">: 煮込み入力[kW] </t>
    </r>
    <rPh sb="7" eb="9">
      <t>ニコ</t>
    </rPh>
    <rPh sb="10" eb="12">
      <t>ニュウリョク</t>
    </rPh>
    <phoneticPr fontId="3"/>
  </si>
  <si>
    <r>
      <rPr>
        <i/>
        <sz val="10"/>
        <rFont val="Cambria"/>
        <family val="1"/>
      </rPr>
      <t>P</t>
    </r>
    <r>
      <rPr>
        <vertAlign val="subscript"/>
        <sz val="10"/>
        <rFont val="Cambria"/>
        <family val="1"/>
      </rPr>
      <t>4</t>
    </r>
    <r>
      <rPr>
        <vertAlign val="subscript"/>
        <sz val="10"/>
        <rFont val="ＭＳ Ｐ明朝"/>
        <family val="1"/>
        <charset val="128"/>
      </rPr>
      <t>　</t>
    </r>
    <r>
      <rPr>
        <sz val="10"/>
        <rFont val="ＭＳ Ｐゴシック"/>
        <family val="3"/>
        <charset val="128"/>
      </rPr>
      <t>平均値</t>
    </r>
    <r>
      <rPr>
        <sz val="10"/>
        <rFont val="Century"/>
        <family val="1"/>
      </rPr>
      <t xml:space="preserve"> </t>
    </r>
    <r>
      <rPr>
        <sz val="10"/>
        <rFont val="ＭＳ Ｐゴシック"/>
        <family val="3"/>
        <charset val="128"/>
      </rPr>
      <t>=</t>
    </r>
    <rPh sb="3" eb="6">
      <t>ヘイキンチ</t>
    </rPh>
    <phoneticPr fontId="3"/>
  </si>
  <si>
    <r>
      <t>P</t>
    </r>
    <r>
      <rPr>
        <vertAlign val="subscript"/>
        <sz val="10"/>
        <rFont val="Cambria"/>
        <family val="1"/>
      </rPr>
      <t>4</t>
    </r>
    <r>
      <rPr>
        <sz val="10"/>
        <rFont val="Cambria"/>
        <family val="1"/>
      </rPr>
      <t xml:space="preserve"> =</t>
    </r>
    <phoneticPr fontId="3"/>
  </si>
  <si>
    <r>
      <t>V</t>
    </r>
    <r>
      <rPr>
        <vertAlign val="subscript"/>
        <sz val="10"/>
        <rFont val="Cambria"/>
        <family val="1"/>
      </rPr>
      <t>m</t>
    </r>
    <r>
      <rPr>
        <sz val="10"/>
        <rFont val="Cambria"/>
        <family val="1"/>
      </rPr>
      <t xml:space="preserve"> =</t>
    </r>
    <phoneticPr fontId="3"/>
  </si>
  <si>
    <r>
      <rPr>
        <i/>
        <sz val="10"/>
        <rFont val="Cambria"/>
        <family val="1"/>
      </rPr>
      <t>V</t>
    </r>
    <r>
      <rPr>
        <vertAlign val="subscript"/>
        <sz val="10"/>
        <rFont val="Cambria"/>
        <family val="1"/>
      </rPr>
      <t>m</t>
    </r>
    <r>
      <rPr>
        <sz val="10"/>
        <rFont val="Cambria"/>
        <family val="1"/>
      </rPr>
      <t xml:space="preserve"> </t>
    </r>
    <r>
      <rPr>
        <sz val="10"/>
        <rFont val="ＭＳ Ｐゴシック"/>
        <family val="3"/>
        <charset val="128"/>
      </rPr>
      <t>：最大調理量［食/回］</t>
    </r>
    <rPh sb="4" eb="6">
      <t>サイダイ</t>
    </rPh>
    <rPh sb="6" eb="8">
      <t>チョウリ</t>
    </rPh>
    <rPh sb="8" eb="9">
      <t>リョウ</t>
    </rPh>
    <rPh sb="10" eb="11">
      <t>ショク</t>
    </rPh>
    <rPh sb="12" eb="13">
      <t>カイ</t>
    </rPh>
    <phoneticPr fontId="3"/>
  </si>
  <si>
    <r>
      <t>P</t>
    </r>
    <r>
      <rPr>
        <vertAlign val="subscript"/>
        <sz val="10"/>
        <rFont val="Cambria"/>
        <family val="1"/>
      </rPr>
      <t>3</t>
    </r>
    <r>
      <rPr>
        <sz val="10"/>
        <rFont val="Cambria"/>
        <family val="1"/>
      </rPr>
      <t xml:space="preserve"> = </t>
    </r>
    <phoneticPr fontId="3"/>
  </si>
  <si>
    <r>
      <t>P</t>
    </r>
    <r>
      <rPr>
        <vertAlign val="subscript"/>
        <sz val="10"/>
        <rFont val="Cambria"/>
        <family val="1"/>
      </rPr>
      <t>4</t>
    </r>
    <r>
      <rPr>
        <sz val="10"/>
        <rFont val="Cambria"/>
        <family val="1"/>
      </rPr>
      <t xml:space="preserve"> = </t>
    </r>
    <phoneticPr fontId="3"/>
  </si>
  <si>
    <r>
      <t>T</t>
    </r>
    <r>
      <rPr>
        <vertAlign val="subscript"/>
        <sz val="10"/>
        <rFont val="Cambria"/>
        <family val="1"/>
      </rPr>
      <t>3</t>
    </r>
    <r>
      <rPr>
        <sz val="10"/>
        <rFont val="Cambria"/>
        <family val="1"/>
      </rPr>
      <t xml:space="preserve"> = </t>
    </r>
    <phoneticPr fontId="3"/>
  </si>
  <si>
    <r>
      <rPr>
        <sz val="10"/>
        <rFont val="ＭＳ Ｐゴシック"/>
        <family val="3"/>
        <charset val="128"/>
      </rPr>
      <t>煮込み時間</t>
    </r>
    <r>
      <rPr>
        <sz val="10"/>
        <rFont val="Cambria"/>
        <family val="1"/>
      </rPr>
      <t xml:space="preserve"> = </t>
    </r>
    <rPh sb="0" eb="2">
      <t>ニコ</t>
    </rPh>
    <rPh sb="3" eb="4">
      <t>ジ</t>
    </rPh>
    <rPh sb="4" eb="5">
      <t>カン</t>
    </rPh>
    <phoneticPr fontId="3"/>
  </si>
  <si>
    <r>
      <rPr>
        <i/>
        <sz val="14"/>
        <rFont val="Cambria"/>
        <family val="1"/>
      </rPr>
      <t>T</t>
    </r>
    <r>
      <rPr>
        <vertAlign val="subscript"/>
        <sz val="14"/>
        <rFont val="Cambria"/>
        <family val="1"/>
      </rPr>
      <t>c</t>
    </r>
    <r>
      <rPr>
        <sz val="10"/>
        <rFont val="Cambria"/>
        <family val="1"/>
      </rPr>
      <t xml:space="preserve"> = </t>
    </r>
    <phoneticPr fontId="3"/>
  </si>
  <si>
    <r>
      <rPr>
        <i/>
        <sz val="12"/>
        <rFont val="Cambria"/>
        <family val="1"/>
      </rPr>
      <t>P</t>
    </r>
    <r>
      <rPr>
        <vertAlign val="subscript"/>
        <sz val="12"/>
        <rFont val="Cambria"/>
        <family val="1"/>
      </rPr>
      <t>cG</t>
    </r>
    <r>
      <rPr>
        <sz val="10"/>
        <rFont val="Cambria"/>
        <family val="1"/>
      </rPr>
      <t xml:space="preserve"> = </t>
    </r>
    <phoneticPr fontId="3"/>
  </si>
  <si>
    <r>
      <rPr>
        <sz val="10"/>
        <rFont val="ＭＳ Ｐゴシック"/>
        <family val="3"/>
        <charset val="128"/>
      </rPr>
      <t>炒め時間</t>
    </r>
    <r>
      <rPr>
        <sz val="10"/>
        <rFont val="Cambria"/>
        <family val="1"/>
      </rPr>
      <t xml:space="preserve"> = </t>
    </r>
    <rPh sb="0" eb="1">
      <t>イタ</t>
    </rPh>
    <rPh sb="2" eb="3">
      <t>ジ</t>
    </rPh>
    <rPh sb="3" eb="4">
      <t>カン</t>
    </rPh>
    <phoneticPr fontId="3"/>
  </si>
  <si>
    <r>
      <rPr>
        <i/>
        <sz val="10"/>
        <rFont val="Cambria"/>
        <family val="1"/>
      </rPr>
      <t>P</t>
    </r>
    <r>
      <rPr>
        <vertAlign val="subscript"/>
        <sz val="10"/>
        <rFont val="Cambria"/>
        <family val="1"/>
      </rPr>
      <t xml:space="preserve">1 </t>
    </r>
    <r>
      <rPr>
        <sz val="10"/>
        <rFont val="ＭＳ Ｐゴシック"/>
        <family val="3"/>
        <charset val="128"/>
      </rPr>
      <t>： 予熱入力[kW］　試験機器の最大入力</t>
    </r>
    <rPh sb="5" eb="7">
      <t>ヨネツ</t>
    </rPh>
    <rPh sb="14" eb="16">
      <t>シケン</t>
    </rPh>
    <rPh sb="16" eb="18">
      <t>キキ</t>
    </rPh>
    <rPh sb="19" eb="21">
      <t>サイダイ</t>
    </rPh>
    <rPh sb="21" eb="23">
      <t>ニュウリョク</t>
    </rPh>
    <phoneticPr fontId="3"/>
  </si>
  <si>
    <r>
      <rPr>
        <i/>
        <sz val="10"/>
        <rFont val="Cambria"/>
        <family val="1"/>
      </rPr>
      <t>P</t>
    </r>
    <r>
      <rPr>
        <vertAlign val="subscript"/>
        <sz val="10"/>
        <rFont val="Cambria"/>
        <family val="1"/>
      </rPr>
      <t>2</t>
    </r>
    <r>
      <rPr>
        <vertAlign val="subscript"/>
        <sz val="10"/>
        <rFont val="Century"/>
        <family val="1"/>
      </rPr>
      <t xml:space="preserve"> </t>
    </r>
    <r>
      <rPr>
        <sz val="10"/>
        <rFont val="ＭＳ Ｐゴシック"/>
        <family val="3"/>
        <charset val="128"/>
      </rPr>
      <t>： 炒め入力[kW］　製造者の推奨値</t>
    </r>
    <rPh sb="14" eb="17">
      <t>セイゾウシャ</t>
    </rPh>
    <rPh sb="18" eb="20">
      <t>スイショウ</t>
    </rPh>
    <rPh sb="20" eb="21">
      <t>チ</t>
    </rPh>
    <phoneticPr fontId="3"/>
  </si>
  <si>
    <r>
      <rPr>
        <i/>
        <sz val="10"/>
        <rFont val="Cambria"/>
        <family val="1"/>
      </rPr>
      <t>P</t>
    </r>
    <r>
      <rPr>
        <vertAlign val="subscript"/>
        <sz val="10"/>
        <rFont val="Cambria"/>
        <family val="1"/>
      </rPr>
      <t>3</t>
    </r>
    <r>
      <rPr>
        <vertAlign val="subscript"/>
        <sz val="10"/>
        <rFont val="Century"/>
        <family val="1"/>
      </rPr>
      <t xml:space="preserve"> </t>
    </r>
    <r>
      <rPr>
        <sz val="10"/>
        <rFont val="ＭＳ Ｐゴシック"/>
        <family val="3"/>
        <charset val="128"/>
      </rPr>
      <t>： 煮立て入力［kW］　試験機器の最大入力</t>
    </r>
    <rPh sb="5" eb="7">
      <t>ニタ</t>
    </rPh>
    <rPh sb="8" eb="10">
      <t>ニュウリョク</t>
    </rPh>
    <rPh sb="15" eb="17">
      <t>シケン</t>
    </rPh>
    <rPh sb="17" eb="19">
      <t>キキ</t>
    </rPh>
    <rPh sb="20" eb="22">
      <t>サイダイ</t>
    </rPh>
    <rPh sb="22" eb="24">
      <t>ニュウリョク</t>
    </rPh>
    <phoneticPr fontId="3"/>
  </si>
  <si>
    <r>
      <rPr>
        <i/>
        <sz val="10"/>
        <rFont val="Cambria"/>
        <family val="1"/>
      </rPr>
      <t>P</t>
    </r>
    <r>
      <rPr>
        <vertAlign val="subscript"/>
        <sz val="10"/>
        <rFont val="Cambria"/>
        <family val="1"/>
      </rPr>
      <t>4</t>
    </r>
    <r>
      <rPr>
        <vertAlign val="subscript"/>
        <sz val="10"/>
        <rFont val="Century"/>
        <family val="1"/>
      </rPr>
      <t xml:space="preserve"> </t>
    </r>
    <r>
      <rPr>
        <sz val="10"/>
        <rFont val="ＭＳ Ｐゴシック"/>
        <family val="3"/>
        <charset val="128"/>
      </rPr>
      <t>： 煮込み入力[kW]　沸騰寸前の状態を維持できる入力</t>
    </r>
    <rPh sb="5" eb="7">
      <t>ニコ</t>
    </rPh>
    <rPh sb="8" eb="10">
      <t>ニュウリョク</t>
    </rPh>
    <phoneticPr fontId="3"/>
  </si>
  <si>
    <r>
      <rPr>
        <i/>
        <sz val="10"/>
        <rFont val="Cambria"/>
        <family val="1"/>
      </rPr>
      <t>T</t>
    </r>
    <r>
      <rPr>
        <vertAlign val="subscript"/>
        <sz val="10"/>
        <rFont val="Cambria"/>
        <family val="1"/>
      </rPr>
      <t>1</t>
    </r>
    <r>
      <rPr>
        <vertAlign val="subscript"/>
        <sz val="10"/>
        <rFont val="Century"/>
        <family val="1"/>
      </rPr>
      <t xml:space="preserve"> </t>
    </r>
    <r>
      <rPr>
        <sz val="10"/>
        <rFont val="ＭＳ Ｐゴシック"/>
        <family val="3"/>
        <charset val="128"/>
      </rPr>
      <t>：予熱時間［min］　加熱後、釜底表面の最高温度が150 ℃に達した時間</t>
    </r>
    <rPh sb="4" eb="6">
      <t>ヨネツ</t>
    </rPh>
    <rPh sb="6" eb="8">
      <t>ジカン</t>
    </rPh>
    <phoneticPr fontId="3"/>
  </si>
  <si>
    <r>
      <rPr>
        <i/>
        <sz val="10"/>
        <rFont val="Cambria"/>
        <family val="1"/>
      </rPr>
      <t>V</t>
    </r>
    <r>
      <rPr>
        <vertAlign val="subscript"/>
        <sz val="10"/>
        <rFont val="Cambria"/>
        <family val="1"/>
      </rPr>
      <t>m</t>
    </r>
    <r>
      <rPr>
        <sz val="10"/>
        <rFont val="ＭＳ Ｐゴシック"/>
        <family val="3"/>
        <charset val="128"/>
      </rPr>
      <t xml:space="preserve"> ：最大調理量［食/回］</t>
    </r>
    <rPh sb="4" eb="6">
      <t>サイダイ</t>
    </rPh>
    <rPh sb="6" eb="8">
      <t>チョウリ</t>
    </rPh>
    <rPh sb="8" eb="9">
      <t>リョウ</t>
    </rPh>
    <rPh sb="10" eb="11">
      <t>ショク</t>
    </rPh>
    <rPh sb="12" eb="13">
      <t>カイ</t>
    </rPh>
    <phoneticPr fontId="3"/>
  </si>
  <si>
    <r>
      <rPr>
        <i/>
        <sz val="10"/>
        <rFont val="Cambria"/>
        <family val="1"/>
      </rPr>
      <t>P</t>
    </r>
    <r>
      <rPr>
        <vertAlign val="subscript"/>
        <sz val="10"/>
        <rFont val="Cambria"/>
        <family val="1"/>
      </rPr>
      <t>cG</t>
    </r>
    <r>
      <rPr>
        <sz val="10"/>
        <rFont val="ＭＳ Ｐゴシック"/>
        <family val="3"/>
        <charset val="128"/>
      </rPr>
      <t xml:space="preserve">　：ガス消費量[kWh/回] </t>
    </r>
    <rPh sb="7" eb="9">
      <t>ショウヒ</t>
    </rPh>
    <rPh sb="10" eb="11">
      <t>リキリョウ</t>
    </rPh>
    <phoneticPr fontId="3"/>
  </si>
  <si>
    <r>
      <rPr>
        <i/>
        <sz val="10"/>
        <rFont val="Cambria"/>
        <family val="1"/>
      </rPr>
      <t>P</t>
    </r>
    <r>
      <rPr>
        <vertAlign val="subscript"/>
        <sz val="10"/>
        <rFont val="Cambria"/>
        <family val="1"/>
      </rPr>
      <t>cE</t>
    </r>
    <r>
      <rPr>
        <sz val="10"/>
        <rFont val="ＭＳ Ｐゴシック"/>
        <family val="3"/>
        <charset val="128"/>
      </rPr>
      <t xml:space="preserve">　：消費電力量[kWh/回] </t>
    </r>
    <rPh sb="5" eb="7">
      <t>ショウヒ</t>
    </rPh>
    <rPh sb="7" eb="9">
      <t>デンリョク</t>
    </rPh>
    <rPh sb="9" eb="10">
      <t>リョウ</t>
    </rPh>
    <rPh sb="10" eb="11">
      <t>リキリョウ</t>
    </rPh>
    <phoneticPr fontId="3"/>
  </si>
  <si>
    <r>
      <rPr>
        <i/>
        <sz val="12"/>
        <rFont val="Cambria"/>
        <family val="1"/>
      </rPr>
      <t>P</t>
    </r>
    <r>
      <rPr>
        <vertAlign val="subscript"/>
        <sz val="12"/>
        <rFont val="Cambria"/>
        <family val="1"/>
      </rPr>
      <t>cE</t>
    </r>
    <r>
      <rPr>
        <sz val="10"/>
        <rFont val="Cambria"/>
        <family val="1"/>
      </rPr>
      <t xml:space="preserve"> = </t>
    </r>
    <phoneticPr fontId="3"/>
  </si>
  <si>
    <r>
      <rPr>
        <i/>
        <sz val="10"/>
        <rFont val="Cambria"/>
        <family val="1"/>
      </rPr>
      <t>C</t>
    </r>
    <r>
      <rPr>
        <vertAlign val="subscript"/>
        <sz val="10"/>
        <rFont val="Cambria"/>
        <family val="1"/>
      </rPr>
      <t>p</t>
    </r>
    <r>
      <rPr>
        <vertAlign val="subscript"/>
        <sz val="10"/>
        <rFont val="ＭＳ Ｐゴシック"/>
        <family val="3"/>
        <charset val="128"/>
      </rPr>
      <t>　</t>
    </r>
    <r>
      <rPr>
        <sz val="10"/>
        <rFont val="ＭＳ Ｐゴシック"/>
        <family val="3"/>
        <charset val="128"/>
      </rPr>
      <t>：食材の標準的な比熱[cal/g ℃] （表2)</t>
    </r>
    <rPh sb="4" eb="6">
      <t>ショクザイ</t>
    </rPh>
    <phoneticPr fontId="3"/>
  </si>
  <si>
    <r>
      <rPr>
        <i/>
        <sz val="10"/>
        <rFont val="Cambria"/>
        <family val="1"/>
      </rPr>
      <t>θ</t>
    </r>
    <r>
      <rPr>
        <vertAlign val="subscript"/>
        <sz val="10"/>
        <rFont val="Cambria"/>
        <family val="1"/>
      </rPr>
      <t>m</t>
    </r>
    <r>
      <rPr>
        <vertAlign val="subscript"/>
        <sz val="10"/>
        <rFont val="ＭＳ Ｐゴシック"/>
        <family val="3"/>
        <charset val="128"/>
      </rPr>
      <t>　</t>
    </r>
    <r>
      <rPr>
        <sz val="10"/>
        <rFont val="ＭＳ Ｐゴシック"/>
        <family val="3"/>
        <charset val="128"/>
      </rPr>
      <t>：食材の標準的な温度[℃] （表2)</t>
    </r>
    <rPh sb="4" eb="6">
      <t>ショクザイ</t>
    </rPh>
    <phoneticPr fontId="3"/>
  </si>
  <si>
    <r>
      <rPr>
        <i/>
        <sz val="10"/>
        <rFont val="Cambria"/>
        <family val="1"/>
      </rPr>
      <t>θ</t>
    </r>
    <r>
      <rPr>
        <vertAlign val="subscript"/>
        <sz val="10"/>
        <rFont val="Cambria"/>
        <family val="1"/>
      </rPr>
      <t>w</t>
    </r>
    <r>
      <rPr>
        <vertAlign val="subscript"/>
        <sz val="10"/>
        <rFont val="ＭＳ Ｐゴシック"/>
        <family val="3"/>
        <charset val="128"/>
      </rPr>
      <t>　</t>
    </r>
    <r>
      <rPr>
        <sz val="10"/>
        <rFont val="ＭＳ Ｐゴシック"/>
        <family val="3"/>
        <charset val="128"/>
      </rPr>
      <t>：試験に用いる水の温度[℃]</t>
    </r>
    <phoneticPr fontId="3"/>
  </si>
  <si>
    <r>
      <t xml:space="preserve">食材の
標準的な
比熱
</t>
    </r>
    <r>
      <rPr>
        <i/>
        <sz val="9"/>
        <rFont val="Cambria"/>
        <family val="1"/>
      </rPr>
      <t>C</t>
    </r>
    <r>
      <rPr>
        <vertAlign val="subscript"/>
        <sz val="9"/>
        <rFont val="Cambria"/>
        <family val="1"/>
      </rPr>
      <t>p</t>
    </r>
    <rPh sb="0" eb="2">
      <t>ショクザイ</t>
    </rPh>
    <rPh sb="4" eb="7">
      <t>ヒョウジュンテキ</t>
    </rPh>
    <phoneticPr fontId="3"/>
  </si>
  <si>
    <r>
      <t xml:space="preserve">食材の
標準的な
温度
</t>
    </r>
    <r>
      <rPr>
        <sz val="9"/>
        <rFont val="Cambria"/>
        <family val="1"/>
      </rPr>
      <t xml:space="preserve"> </t>
    </r>
    <r>
      <rPr>
        <i/>
        <sz val="9"/>
        <rFont val="Cambria"/>
        <family val="1"/>
      </rPr>
      <t>θ</t>
    </r>
    <r>
      <rPr>
        <vertAlign val="subscript"/>
        <sz val="9"/>
        <rFont val="Cambria"/>
        <family val="1"/>
      </rPr>
      <t>m</t>
    </r>
    <rPh sb="0" eb="2">
      <t>ショクザイ</t>
    </rPh>
    <rPh sb="6" eb="7">
      <t>テキ</t>
    </rPh>
    <phoneticPr fontId="3"/>
  </si>
  <si>
    <r>
      <t>w</t>
    </r>
    <r>
      <rPr>
        <vertAlign val="subscript"/>
        <sz val="9"/>
        <rFont val="Cambria"/>
        <family val="1"/>
      </rPr>
      <t>w</t>
    </r>
    <r>
      <rPr>
        <sz val="9"/>
        <rFont val="ＭＳ Ｐゴシック"/>
        <family val="3"/>
        <charset val="128"/>
        <scheme val="major"/>
      </rPr>
      <t>×</t>
    </r>
    <r>
      <rPr>
        <i/>
        <sz val="9"/>
        <rFont val="Cambria"/>
        <family val="1"/>
      </rPr>
      <t>V</t>
    </r>
    <r>
      <rPr>
        <vertAlign val="subscript"/>
        <sz val="9"/>
        <rFont val="Cambria"/>
        <family val="1"/>
      </rPr>
      <t>m</t>
    </r>
    <phoneticPr fontId="3"/>
  </si>
  <si>
    <r>
      <t>θ</t>
    </r>
    <r>
      <rPr>
        <vertAlign val="subscript"/>
        <sz val="10"/>
        <rFont val="Cambria"/>
        <family val="1"/>
      </rPr>
      <t>w</t>
    </r>
    <r>
      <rPr>
        <sz val="10"/>
        <rFont val="Cambria"/>
        <family val="1"/>
      </rPr>
      <t xml:space="preserve"> =</t>
    </r>
    <phoneticPr fontId="3"/>
  </si>
  <si>
    <r>
      <rPr>
        <i/>
        <sz val="10"/>
        <rFont val="Cambria"/>
        <family val="1"/>
      </rPr>
      <t>θ</t>
    </r>
    <r>
      <rPr>
        <vertAlign val="subscript"/>
        <sz val="10"/>
        <rFont val="Cambria"/>
        <family val="1"/>
      </rPr>
      <t>w</t>
    </r>
    <r>
      <rPr>
        <vertAlign val="subscript"/>
        <sz val="10"/>
        <rFont val="Century"/>
        <family val="1"/>
      </rPr>
      <t xml:space="preserve"> </t>
    </r>
    <r>
      <rPr>
        <sz val="10"/>
        <rFont val="ＭＳ Ｐゴシック"/>
        <family val="3"/>
        <charset val="128"/>
      </rPr>
      <t>：試験に用いる水の温度[℃]</t>
    </r>
    <phoneticPr fontId="3"/>
  </si>
  <si>
    <r>
      <t>P</t>
    </r>
    <r>
      <rPr>
        <vertAlign val="subscript"/>
        <sz val="10"/>
        <rFont val="Cambria"/>
        <family val="1"/>
      </rPr>
      <t>cG</t>
    </r>
    <r>
      <rPr>
        <sz val="10"/>
        <rFont val="Cambria"/>
        <family val="1"/>
      </rPr>
      <t xml:space="preserve"> </t>
    </r>
    <r>
      <rPr>
        <sz val="10"/>
        <rFont val="ＭＳ Ｐゴシック"/>
        <family val="3"/>
        <charset val="128"/>
      </rPr>
      <t>＝</t>
    </r>
    <phoneticPr fontId="3"/>
  </si>
  <si>
    <r>
      <t>P</t>
    </r>
    <r>
      <rPr>
        <vertAlign val="subscript"/>
        <sz val="10"/>
        <rFont val="Cambria"/>
        <family val="1"/>
      </rPr>
      <t>cE</t>
    </r>
    <r>
      <rPr>
        <sz val="10"/>
        <rFont val="Cambria"/>
        <family val="1"/>
      </rPr>
      <t xml:space="preserve"> </t>
    </r>
    <r>
      <rPr>
        <sz val="10"/>
        <rFont val="ＭＳ Ｐゴシック"/>
        <family val="3"/>
        <charset val="128"/>
      </rPr>
      <t>＝</t>
    </r>
    <phoneticPr fontId="3"/>
  </si>
  <si>
    <r>
      <rPr>
        <i/>
        <sz val="10"/>
        <rFont val="Cambria"/>
        <family val="1"/>
      </rPr>
      <t>P</t>
    </r>
    <r>
      <rPr>
        <vertAlign val="subscript"/>
        <sz val="10"/>
        <rFont val="Cambria"/>
        <family val="1"/>
      </rPr>
      <t>cG</t>
    </r>
    <r>
      <rPr>
        <vertAlign val="subscript"/>
        <sz val="10"/>
        <rFont val="Century"/>
        <family val="1"/>
      </rPr>
      <t xml:space="preserve"> </t>
    </r>
    <r>
      <rPr>
        <sz val="10"/>
        <rFont val="ＭＳ Ｐゴシック"/>
        <family val="3"/>
        <charset val="128"/>
      </rPr>
      <t>: ガス消費量[kWh/回]</t>
    </r>
    <phoneticPr fontId="3"/>
  </si>
  <si>
    <r>
      <rPr>
        <i/>
        <sz val="10"/>
        <rFont val="Cambria"/>
        <family val="1"/>
      </rPr>
      <t>Q</t>
    </r>
    <r>
      <rPr>
        <vertAlign val="subscript"/>
        <sz val="10"/>
        <rFont val="Cambria"/>
        <family val="1"/>
      </rPr>
      <t>cG</t>
    </r>
    <r>
      <rPr>
        <vertAlign val="subscript"/>
        <sz val="10"/>
        <rFont val="Century"/>
        <family val="1"/>
      </rPr>
      <t xml:space="preserve"> </t>
    </r>
    <r>
      <rPr>
        <sz val="10"/>
        <rFont val="ＭＳ Ｐゴシック"/>
        <family val="3"/>
        <charset val="128"/>
      </rPr>
      <t>: 調理時ガス消費量[kWh/回]</t>
    </r>
    <rPh sb="11" eb="14">
      <t>ショウヒリョウ</t>
    </rPh>
    <phoneticPr fontId="3"/>
  </si>
  <si>
    <r>
      <rPr>
        <i/>
        <sz val="10"/>
        <rFont val="Cambria"/>
        <family val="1"/>
      </rPr>
      <t>P</t>
    </r>
    <r>
      <rPr>
        <vertAlign val="subscript"/>
        <sz val="10"/>
        <rFont val="Cambria"/>
        <family val="1"/>
      </rPr>
      <t>cE</t>
    </r>
    <r>
      <rPr>
        <vertAlign val="subscript"/>
        <sz val="10"/>
        <rFont val="Century"/>
        <family val="1"/>
      </rPr>
      <t xml:space="preserve"> </t>
    </r>
    <r>
      <rPr>
        <sz val="10"/>
        <rFont val="ＭＳ Ｐゴシック"/>
        <family val="3"/>
        <charset val="128"/>
      </rPr>
      <t>: 消費電力量[kWh/回]</t>
    </r>
    <rPh sb="8" eb="10">
      <t>デンリョク</t>
    </rPh>
    <phoneticPr fontId="3"/>
  </si>
  <si>
    <r>
      <rPr>
        <i/>
        <sz val="10"/>
        <rFont val="Cambria"/>
        <family val="1"/>
      </rPr>
      <t>Q</t>
    </r>
    <r>
      <rPr>
        <vertAlign val="subscript"/>
        <sz val="10"/>
        <rFont val="Cambria"/>
        <family val="1"/>
      </rPr>
      <t xml:space="preserve">cE </t>
    </r>
    <r>
      <rPr>
        <sz val="10"/>
        <rFont val="ＭＳ Ｐゴシック"/>
        <family val="3"/>
        <charset val="128"/>
      </rPr>
      <t>: 調理時消費電力量[kWh/回]</t>
    </r>
    <rPh sb="9" eb="11">
      <t>ショウヒ</t>
    </rPh>
    <rPh sb="11" eb="13">
      <t>デンリョク</t>
    </rPh>
    <rPh sb="13" eb="14">
      <t>リョウ</t>
    </rPh>
    <phoneticPr fontId="3"/>
  </si>
  <si>
    <r>
      <t>Q</t>
    </r>
    <r>
      <rPr>
        <vertAlign val="subscript"/>
        <sz val="10"/>
        <rFont val="Cambria"/>
        <family val="1"/>
      </rPr>
      <t>cG</t>
    </r>
    <r>
      <rPr>
        <sz val="11"/>
        <rFont val="Cambria"/>
        <family val="1"/>
      </rPr>
      <t xml:space="preserve"> = </t>
    </r>
    <phoneticPr fontId="3"/>
  </si>
  <si>
    <r>
      <t>n</t>
    </r>
    <r>
      <rPr>
        <vertAlign val="subscript"/>
        <sz val="11"/>
        <rFont val="Cambria"/>
        <family val="1"/>
      </rPr>
      <t>d</t>
    </r>
    <r>
      <rPr>
        <sz val="11"/>
        <rFont val="Cambria"/>
        <family val="1"/>
      </rPr>
      <t xml:space="preserve"> =</t>
    </r>
    <phoneticPr fontId="3"/>
  </si>
  <si>
    <r>
      <t>Q</t>
    </r>
    <r>
      <rPr>
        <vertAlign val="subscript"/>
        <sz val="10"/>
        <rFont val="Cambria"/>
        <family val="1"/>
      </rPr>
      <t>cE</t>
    </r>
    <r>
      <rPr>
        <sz val="11"/>
        <rFont val="Cambria"/>
        <family val="1"/>
      </rPr>
      <t xml:space="preserve"> = </t>
    </r>
    <phoneticPr fontId="3"/>
  </si>
  <si>
    <r>
      <rPr>
        <i/>
        <sz val="10"/>
        <rFont val="Cambria"/>
        <family val="1"/>
      </rPr>
      <t>Q</t>
    </r>
    <r>
      <rPr>
        <vertAlign val="subscript"/>
        <sz val="10"/>
        <rFont val="Cambria"/>
        <family val="1"/>
      </rPr>
      <t>cG</t>
    </r>
    <r>
      <rPr>
        <vertAlign val="subscript"/>
        <sz val="10"/>
        <rFont val="ＭＳ Ｐゴシック"/>
        <family val="3"/>
        <charset val="128"/>
      </rPr>
      <t xml:space="preserve"> </t>
    </r>
    <r>
      <rPr>
        <sz val="10"/>
        <rFont val="ＭＳ Ｐゴシック"/>
        <family val="3"/>
        <charset val="128"/>
      </rPr>
      <t xml:space="preserve">: </t>
    </r>
    <r>
      <rPr>
        <sz val="9"/>
        <rFont val="ＭＳ Ｐゴシック"/>
        <family val="3"/>
        <charset val="128"/>
      </rPr>
      <t>調理時ガス消費量[kWh/回]</t>
    </r>
    <phoneticPr fontId="3"/>
  </si>
  <si>
    <r>
      <rPr>
        <i/>
        <sz val="10"/>
        <rFont val="Cambria"/>
        <family val="1"/>
      </rPr>
      <t>n</t>
    </r>
    <r>
      <rPr>
        <vertAlign val="subscript"/>
        <sz val="10"/>
        <rFont val="Cambria"/>
        <family val="1"/>
      </rPr>
      <t>d</t>
    </r>
    <r>
      <rPr>
        <vertAlign val="subscript"/>
        <sz val="10"/>
        <rFont val="ＭＳ Ｐゴシック"/>
        <family val="3"/>
        <charset val="128"/>
      </rPr>
      <t xml:space="preserve"> </t>
    </r>
    <r>
      <rPr>
        <sz val="10"/>
        <rFont val="ＭＳ Ｐゴシック"/>
        <family val="3"/>
        <charset val="128"/>
      </rPr>
      <t xml:space="preserve">: </t>
    </r>
    <r>
      <rPr>
        <sz val="9"/>
        <rFont val="ＭＳ Ｐゴシック"/>
        <family val="3"/>
        <charset val="128"/>
      </rPr>
      <t>調理回数[回/日]　 　標準値は1回/日</t>
    </r>
    <phoneticPr fontId="3"/>
  </si>
  <si>
    <r>
      <rPr>
        <i/>
        <sz val="10"/>
        <rFont val="Cambria"/>
        <family val="1"/>
      </rPr>
      <t>Q</t>
    </r>
    <r>
      <rPr>
        <vertAlign val="subscript"/>
        <sz val="10"/>
        <rFont val="Cambria"/>
        <family val="1"/>
      </rPr>
      <t>dNG</t>
    </r>
    <r>
      <rPr>
        <vertAlign val="subscript"/>
        <sz val="10"/>
        <rFont val="Century"/>
        <family val="1"/>
      </rPr>
      <t xml:space="preserve"> </t>
    </r>
    <r>
      <rPr>
        <sz val="10"/>
        <rFont val="ＭＳ Ｐゴシック"/>
        <family val="3"/>
        <charset val="128"/>
      </rPr>
      <t xml:space="preserve">: </t>
    </r>
    <r>
      <rPr>
        <sz val="9"/>
        <rFont val="ＭＳ Ｐゴシック"/>
        <family val="3"/>
        <charset val="128"/>
      </rPr>
      <t>日あたりガス消費量[kWh/日]</t>
    </r>
    <phoneticPr fontId="3"/>
  </si>
  <si>
    <r>
      <rPr>
        <i/>
        <sz val="10"/>
        <rFont val="Cambria"/>
        <family val="1"/>
      </rPr>
      <t>Q</t>
    </r>
    <r>
      <rPr>
        <vertAlign val="subscript"/>
        <sz val="10"/>
        <rFont val="Cambria"/>
        <family val="1"/>
      </rPr>
      <t xml:space="preserve">cE </t>
    </r>
    <r>
      <rPr>
        <sz val="10"/>
        <rFont val="ＭＳ Ｐゴシック"/>
        <family val="3"/>
        <charset val="128"/>
      </rPr>
      <t>:</t>
    </r>
    <r>
      <rPr>
        <sz val="9"/>
        <rFont val="ＭＳ Ｐゴシック"/>
        <family val="3"/>
        <charset val="128"/>
      </rPr>
      <t xml:space="preserve"> 調理時消費電力量[kWh/回]</t>
    </r>
    <rPh sb="11" eb="13">
      <t>デンリョク</t>
    </rPh>
    <phoneticPr fontId="3"/>
  </si>
  <si>
    <r>
      <rPr>
        <i/>
        <sz val="10"/>
        <rFont val="Cambria"/>
        <family val="1"/>
      </rPr>
      <t>n</t>
    </r>
    <r>
      <rPr>
        <vertAlign val="subscript"/>
        <sz val="10"/>
        <rFont val="Cambria"/>
        <family val="1"/>
      </rPr>
      <t>d</t>
    </r>
    <r>
      <rPr>
        <vertAlign val="subscript"/>
        <sz val="10"/>
        <rFont val="ＭＳ Ｐゴシック"/>
        <family val="3"/>
        <charset val="128"/>
      </rPr>
      <t xml:space="preserve"> </t>
    </r>
    <r>
      <rPr>
        <sz val="10"/>
        <rFont val="ＭＳ Ｐゴシック"/>
        <family val="3"/>
        <charset val="128"/>
      </rPr>
      <t>:</t>
    </r>
    <r>
      <rPr>
        <sz val="9"/>
        <rFont val="ＭＳ Ｐゴシック"/>
        <family val="3"/>
        <charset val="128"/>
      </rPr>
      <t xml:space="preserve"> 調理回数[回/日]　 　標準値は1回/日</t>
    </r>
    <phoneticPr fontId="3"/>
  </si>
  <si>
    <r>
      <rPr>
        <i/>
        <sz val="10"/>
        <rFont val="Cambria"/>
        <family val="1"/>
      </rPr>
      <t>Q</t>
    </r>
    <r>
      <rPr>
        <vertAlign val="subscript"/>
        <sz val="10"/>
        <rFont val="Cambria"/>
        <family val="1"/>
      </rPr>
      <t xml:space="preserve">dNE </t>
    </r>
    <r>
      <rPr>
        <sz val="10"/>
        <rFont val="ＭＳ Ｐゴシック"/>
        <family val="3"/>
        <charset val="128"/>
      </rPr>
      <t xml:space="preserve">: </t>
    </r>
    <r>
      <rPr>
        <sz val="9"/>
        <rFont val="ＭＳ Ｐゴシック"/>
        <family val="3"/>
        <charset val="128"/>
      </rPr>
      <t>日あたり消費電力量[kWh/日]</t>
    </r>
    <rPh sb="13" eb="15">
      <t>デンリョク</t>
    </rPh>
    <phoneticPr fontId="3"/>
  </si>
  <si>
    <r>
      <t>n</t>
    </r>
    <r>
      <rPr>
        <vertAlign val="subscript"/>
        <sz val="11"/>
        <rFont val="Cambria"/>
        <family val="1"/>
      </rPr>
      <t>d</t>
    </r>
    <r>
      <rPr>
        <sz val="11"/>
        <rFont val="Cambria"/>
        <family val="1"/>
      </rPr>
      <t xml:space="preserve"> =</t>
    </r>
    <phoneticPr fontId="3"/>
  </si>
  <si>
    <r>
      <t>ガス消費量</t>
    </r>
    <r>
      <rPr>
        <sz val="10"/>
        <rFont val="Cambria"/>
        <family val="1"/>
      </rPr>
      <t xml:space="preserve"> </t>
    </r>
    <r>
      <rPr>
        <i/>
        <sz val="10"/>
        <rFont val="Cambria"/>
        <family val="1"/>
      </rPr>
      <t>p</t>
    </r>
    <r>
      <rPr>
        <vertAlign val="subscript"/>
        <sz val="10"/>
        <rFont val="Cambria"/>
        <family val="1"/>
      </rPr>
      <t>tG</t>
    </r>
    <r>
      <rPr>
        <sz val="10"/>
        <rFont val="Cambria"/>
        <family val="1"/>
      </rPr>
      <t xml:space="preserve"> </t>
    </r>
    <r>
      <rPr>
        <sz val="10"/>
        <rFont val="ＭＳ Ｐゴシック"/>
        <family val="3"/>
        <charset val="128"/>
      </rPr>
      <t>[kWｈ] は、次式にて算出する。</t>
    </r>
    <rPh sb="2" eb="4">
      <t>ショウヒ</t>
    </rPh>
    <rPh sb="4" eb="5">
      <t>リョウ</t>
    </rPh>
    <rPh sb="18" eb="20">
      <t>ジシキ</t>
    </rPh>
    <rPh sb="22" eb="24">
      <t>サンシュツ</t>
    </rPh>
    <phoneticPr fontId="3"/>
  </si>
  <si>
    <r>
      <t>（m</t>
    </r>
    <r>
      <rPr>
        <vertAlign val="superscript"/>
        <sz val="9"/>
        <rFont val="ＭＳ Ｐゴシック"/>
        <family val="3"/>
        <charset val="128"/>
      </rPr>
      <t>3</t>
    </r>
    <r>
      <rPr>
        <sz val="9"/>
        <rFont val="ＭＳ Ｐゴシック"/>
        <family val="3"/>
        <charset val="128"/>
      </rPr>
      <t>）</t>
    </r>
    <phoneticPr fontId="3"/>
  </si>
  <si>
    <r>
      <t>　　</t>
    </r>
    <r>
      <rPr>
        <i/>
        <sz val="10"/>
        <rFont val="Cambria"/>
        <family val="1"/>
      </rPr>
      <t>U</t>
    </r>
    <r>
      <rPr>
        <vertAlign val="subscript"/>
        <sz val="10"/>
        <rFont val="Cambria"/>
        <family val="1"/>
      </rPr>
      <t>G</t>
    </r>
    <r>
      <rPr>
        <sz val="10"/>
        <rFont val="ＭＳ Ｐゴシック"/>
        <family val="3"/>
        <charset val="128"/>
      </rPr>
      <t>： 実測ガス流量[m</t>
    </r>
    <r>
      <rPr>
        <vertAlign val="superscript"/>
        <sz val="10"/>
        <rFont val="ＭＳ Ｐゴシック"/>
        <family val="3"/>
        <charset val="128"/>
      </rPr>
      <t>3</t>
    </r>
    <r>
      <rPr>
        <sz val="10"/>
        <rFont val="ＭＳ Ｐゴシック"/>
        <family val="3"/>
        <charset val="128"/>
      </rPr>
      <t xml:space="preserve">] </t>
    </r>
    <phoneticPr fontId="3"/>
  </si>
  <si>
    <r>
      <t>　　</t>
    </r>
    <r>
      <rPr>
        <i/>
        <sz val="10"/>
        <rFont val="Cambria"/>
        <family val="1"/>
      </rPr>
      <t>J</t>
    </r>
    <r>
      <rPr>
        <vertAlign val="subscript"/>
        <sz val="10"/>
        <rFont val="Cambria"/>
        <family val="1"/>
      </rPr>
      <t>G</t>
    </r>
    <r>
      <rPr>
        <sz val="10"/>
        <rFont val="ＭＳ Ｐゴシック"/>
        <family val="3"/>
        <charset val="128"/>
      </rPr>
      <t>：</t>
    </r>
    <r>
      <rPr>
        <vertAlign val="subscript"/>
        <sz val="10"/>
        <rFont val="ＭＳ Ｐゴシック"/>
        <family val="3"/>
        <charset val="128"/>
      </rPr>
      <t xml:space="preserve"> </t>
    </r>
    <r>
      <rPr>
        <sz val="10"/>
        <rFont val="ＭＳ Ｐゴシック"/>
        <family val="3"/>
        <charset val="128"/>
      </rPr>
      <t>使用ガスの総発熱量[kJ/m</t>
    </r>
    <r>
      <rPr>
        <vertAlign val="superscript"/>
        <sz val="10"/>
        <rFont val="ＭＳ Ｐゴシック"/>
        <family val="3"/>
        <charset val="128"/>
      </rPr>
      <t>3</t>
    </r>
    <r>
      <rPr>
        <sz val="10"/>
        <rFont val="ＭＳ Ｐゴシック"/>
        <family val="3"/>
        <charset val="128"/>
      </rPr>
      <t>N]</t>
    </r>
    <phoneticPr fontId="3"/>
  </si>
  <si>
    <r>
      <t>　　</t>
    </r>
    <r>
      <rPr>
        <i/>
        <sz val="10"/>
        <rFont val="Cambria"/>
        <family val="1"/>
      </rPr>
      <t>θ</t>
    </r>
    <r>
      <rPr>
        <vertAlign val="subscript"/>
        <sz val="10"/>
        <rFont val="Cambria"/>
        <family val="1"/>
      </rPr>
      <t>G</t>
    </r>
    <r>
      <rPr>
        <sz val="10"/>
        <rFont val="ＭＳ Ｐゴシック"/>
        <family val="3"/>
        <charset val="128"/>
      </rPr>
      <t>：</t>
    </r>
    <r>
      <rPr>
        <sz val="10"/>
        <rFont val="Century"/>
        <family val="1"/>
      </rPr>
      <t xml:space="preserve"> </t>
    </r>
    <r>
      <rPr>
        <sz val="10"/>
        <rFont val="ＭＳ Ｐゴシック"/>
        <family val="3"/>
        <charset val="128"/>
      </rPr>
      <t>測定時のガスメータ内のガス温度[℃]</t>
    </r>
    <phoneticPr fontId="3"/>
  </si>
  <si>
    <r>
      <t>　　</t>
    </r>
    <r>
      <rPr>
        <i/>
        <sz val="10"/>
        <rFont val="Cambria"/>
        <family val="1"/>
      </rPr>
      <t>Π</t>
    </r>
    <r>
      <rPr>
        <vertAlign val="subscript"/>
        <sz val="10"/>
        <rFont val="Cambria"/>
        <family val="1"/>
      </rPr>
      <t>r</t>
    </r>
    <r>
      <rPr>
        <sz val="10"/>
        <rFont val="Cambria"/>
        <family val="1"/>
      </rPr>
      <t xml:space="preserve"> </t>
    </r>
    <r>
      <rPr>
        <sz val="10"/>
        <rFont val="ＭＳ Ｐゴシック"/>
        <family val="3"/>
        <charset val="128"/>
      </rPr>
      <t>： 測定時の大気圧[kPa]</t>
    </r>
    <phoneticPr fontId="3"/>
  </si>
  <si>
    <r>
      <t>　　</t>
    </r>
    <r>
      <rPr>
        <i/>
        <sz val="10"/>
        <rFont val="Cambria"/>
        <family val="1"/>
      </rPr>
      <t>Π</t>
    </r>
    <r>
      <rPr>
        <vertAlign val="subscript"/>
        <sz val="10"/>
        <rFont val="Cambria"/>
        <family val="1"/>
      </rPr>
      <t>G</t>
    </r>
    <r>
      <rPr>
        <sz val="10"/>
        <rFont val="ＭＳ Ｐゴシック"/>
        <family val="3"/>
        <charset val="128"/>
      </rPr>
      <t xml:space="preserve"> ： 測定時のガスメータ内のガス圧力[kPa]</t>
    </r>
    <phoneticPr fontId="3"/>
  </si>
  <si>
    <r>
      <t>　　</t>
    </r>
    <r>
      <rPr>
        <i/>
        <sz val="10"/>
        <rFont val="Cambria"/>
        <family val="1"/>
      </rPr>
      <t>Π</t>
    </r>
    <r>
      <rPr>
        <vertAlign val="subscript"/>
        <sz val="10"/>
        <rFont val="Cambria"/>
        <family val="1"/>
      </rPr>
      <t>s</t>
    </r>
    <r>
      <rPr>
        <sz val="10"/>
        <rFont val="ＭＳ Ｐゴシック"/>
        <family val="3"/>
        <charset val="128"/>
      </rPr>
      <t xml:space="preserve"> ：  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</si>
  <si>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t xml:space="preserve"> 1.定格エネルギー消費量</t>
    <rPh sb="3" eb="5">
      <t>テイカク</t>
    </rPh>
    <rPh sb="10" eb="13">
      <t>ショウヒリョウ</t>
    </rPh>
    <phoneticPr fontId="3"/>
  </si>
  <si>
    <t xml:space="preserve"> 2.熱効率</t>
    <phoneticPr fontId="3"/>
  </si>
  <si>
    <t xml:space="preserve"> 3.立上り性能</t>
    <phoneticPr fontId="3"/>
  </si>
  <si>
    <t xml:space="preserve"> 4.調理能力</t>
    <phoneticPr fontId="3"/>
  </si>
  <si>
    <t xml:space="preserve"> 5.エネルギー消費量</t>
    <rPh sb="8" eb="10">
      <t>ショウヒ</t>
    </rPh>
    <rPh sb="10" eb="11">
      <t>リョウ</t>
    </rPh>
    <phoneticPr fontId="3"/>
  </si>
  <si>
    <r>
      <t>　　　</t>
    </r>
    <r>
      <rPr>
        <i/>
        <sz val="10"/>
        <rFont val="Cambria"/>
        <family val="1"/>
      </rPr>
      <t>M</t>
    </r>
    <r>
      <rPr>
        <vertAlign val="subscript"/>
        <sz val="10"/>
        <rFont val="Cambria"/>
        <family val="1"/>
      </rPr>
      <t>b</t>
    </r>
    <r>
      <rPr>
        <sz val="10"/>
        <rFont val="ＭＳ Ｐゴシック"/>
        <family val="3"/>
        <charset val="128"/>
      </rPr>
      <t xml:space="preserve"> ： 蒸発量[kg]</t>
    </r>
    <phoneticPr fontId="3"/>
  </si>
  <si>
    <r>
      <rPr>
        <i/>
        <sz val="10"/>
        <rFont val="ＭＳ Ｐゴシック"/>
        <family val="3"/>
        <charset val="128"/>
      </rPr>
      <t>　　　</t>
    </r>
    <r>
      <rPr>
        <i/>
        <sz val="10"/>
        <rFont val="Cambria"/>
        <family val="1"/>
      </rPr>
      <t>L</t>
    </r>
    <r>
      <rPr>
        <sz val="10"/>
        <rFont val="Cambria"/>
        <family val="1"/>
      </rPr>
      <t xml:space="preserve"> </t>
    </r>
    <r>
      <rPr>
        <sz val="10"/>
        <rFont val="ＭＳ Ｐゴシック"/>
        <family val="3"/>
        <charset val="128"/>
      </rPr>
      <t>： 蒸発潜熱 2260kJ/kg</t>
    </r>
    <phoneticPr fontId="3"/>
  </si>
  <si>
    <r>
      <t>　　　</t>
    </r>
    <r>
      <rPr>
        <i/>
        <sz val="10"/>
        <rFont val="Cambria"/>
        <family val="1"/>
      </rPr>
      <t>U</t>
    </r>
    <r>
      <rPr>
        <vertAlign val="subscript"/>
        <sz val="10"/>
        <rFont val="Cambria"/>
        <family val="1"/>
      </rPr>
      <t>G</t>
    </r>
    <r>
      <rPr>
        <sz val="10"/>
        <rFont val="ＭＳ Ｐゴシック"/>
        <family val="3"/>
        <charset val="128"/>
      </rPr>
      <t>： 実測ガス流量[m</t>
    </r>
    <r>
      <rPr>
        <vertAlign val="superscript"/>
        <sz val="10"/>
        <rFont val="ＭＳ Ｐゴシック"/>
        <family val="3"/>
        <charset val="128"/>
      </rPr>
      <t>3</t>
    </r>
    <r>
      <rPr>
        <sz val="10"/>
        <rFont val="ＭＳ Ｐゴシック"/>
        <family val="3"/>
        <charset val="128"/>
      </rPr>
      <t xml:space="preserve">] </t>
    </r>
    <phoneticPr fontId="3"/>
  </si>
  <si>
    <r>
      <t>　　　</t>
    </r>
    <r>
      <rPr>
        <i/>
        <sz val="10"/>
        <rFont val="Cambria"/>
        <family val="1"/>
      </rPr>
      <t>J</t>
    </r>
    <r>
      <rPr>
        <vertAlign val="subscript"/>
        <sz val="10"/>
        <rFont val="Cambria"/>
        <family val="1"/>
      </rPr>
      <t>G</t>
    </r>
    <r>
      <rPr>
        <sz val="10"/>
        <rFont val="ＭＳ Ｐゴシック"/>
        <family val="3"/>
        <charset val="128"/>
      </rPr>
      <t>：</t>
    </r>
    <r>
      <rPr>
        <vertAlign val="subscript"/>
        <sz val="10"/>
        <rFont val="ＭＳ Ｐゴシック"/>
        <family val="3"/>
        <charset val="128"/>
      </rPr>
      <t xml:space="preserve"> </t>
    </r>
    <r>
      <rPr>
        <sz val="10"/>
        <rFont val="ＭＳ Ｐゴシック"/>
        <family val="3"/>
        <charset val="128"/>
      </rPr>
      <t>使用ガスの総発熱量[kJ/m</t>
    </r>
    <r>
      <rPr>
        <vertAlign val="superscript"/>
        <sz val="10"/>
        <rFont val="ＭＳ Ｐゴシック"/>
        <family val="3"/>
        <charset val="128"/>
      </rPr>
      <t>3</t>
    </r>
    <r>
      <rPr>
        <sz val="10"/>
        <rFont val="ＭＳ Ｐゴシック"/>
        <family val="3"/>
        <charset val="128"/>
      </rPr>
      <t>N]</t>
    </r>
    <phoneticPr fontId="3"/>
  </si>
  <si>
    <r>
      <t>　　　</t>
    </r>
    <r>
      <rPr>
        <i/>
        <sz val="10"/>
        <rFont val="Cambria"/>
        <family val="1"/>
      </rPr>
      <t>θ</t>
    </r>
    <r>
      <rPr>
        <vertAlign val="subscript"/>
        <sz val="10"/>
        <rFont val="Cambria"/>
        <family val="1"/>
      </rPr>
      <t>G</t>
    </r>
    <r>
      <rPr>
        <sz val="10"/>
        <rFont val="ＭＳ Ｐゴシック"/>
        <family val="3"/>
        <charset val="128"/>
      </rPr>
      <t>：</t>
    </r>
    <r>
      <rPr>
        <sz val="10"/>
        <rFont val="Century"/>
        <family val="1"/>
      </rPr>
      <t xml:space="preserve"> </t>
    </r>
    <r>
      <rPr>
        <sz val="10"/>
        <rFont val="ＭＳ Ｐゴシック"/>
        <family val="3"/>
        <charset val="128"/>
      </rPr>
      <t>測定時のガスメータ内のガス温度[℃]</t>
    </r>
    <phoneticPr fontId="3"/>
  </si>
  <si>
    <r>
      <t>　　　</t>
    </r>
    <r>
      <rPr>
        <i/>
        <sz val="10"/>
        <rFont val="Cambria"/>
        <family val="1"/>
      </rPr>
      <t>Π</t>
    </r>
    <r>
      <rPr>
        <vertAlign val="subscript"/>
        <sz val="10"/>
        <rFont val="Cambria"/>
        <family val="1"/>
      </rPr>
      <t>r</t>
    </r>
    <r>
      <rPr>
        <sz val="10"/>
        <rFont val="Cambria"/>
        <family val="1"/>
      </rPr>
      <t xml:space="preserve"> </t>
    </r>
    <r>
      <rPr>
        <sz val="10"/>
        <rFont val="ＭＳ Ｐゴシック"/>
        <family val="3"/>
        <charset val="128"/>
      </rPr>
      <t>： 測定時の大気圧[kPa]</t>
    </r>
    <phoneticPr fontId="3"/>
  </si>
  <si>
    <r>
      <t>　　　</t>
    </r>
    <r>
      <rPr>
        <i/>
        <sz val="10"/>
        <rFont val="Cambria"/>
        <family val="1"/>
      </rPr>
      <t>Π</t>
    </r>
    <r>
      <rPr>
        <vertAlign val="subscript"/>
        <sz val="10"/>
        <rFont val="Cambria"/>
        <family val="1"/>
      </rPr>
      <t>G</t>
    </r>
    <r>
      <rPr>
        <sz val="10"/>
        <rFont val="ＭＳ Ｐゴシック"/>
        <family val="3"/>
        <charset val="128"/>
      </rPr>
      <t xml:space="preserve"> ： 測定時のガスメータ内のガス圧力[kPa]</t>
    </r>
    <phoneticPr fontId="3"/>
  </si>
  <si>
    <r>
      <t>　　　</t>
    </r>
    <r>
      <rPr>
        <i/>
        <sz val="10"/>
        <rFont val="Cambria"/>
        <family val="1"/>
      </rPr>
      <t>Π</t>
    </r>
    <r>
      <rPr>
        <vertAlign val="subscript"/>
        <sz val="10"/>
        <rFont val="Cambria"/>
        <family val="1"/>
      </rPr>
      <t>s</t>
    </r>
    <r>
      <rPr>
        <sz val="10"/>
        <rFont val="ＭＳ Ｐゴシック"/>
        <family val="3"/>
        <charset val="128"/>
      </rPr>
      <t xml:space="preserve"> ：  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</si>
  <si>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r>
      <rPr>
        <i/>
        <sz val="10"/>
        <rFont val="ＭＳ Ｐゴシック"/>
        <family val="3"/>
        <charset val="128"/>
      </rPr>
      <t>　　</t>
    </r>
    <r>
      <rPr>
        <i/>
        <sz val="10"/>
        <rFont val="Cambria"/>
        <family val="1"/>
      </rPr>
      <t>M</t>
    </r>
    <r>
      <rPr>
        <vertAlign val="subscript"/>
        <sz val="10"/>
        <rFont val="Cambria"/>
        <family val="1"/>
      </rPr>
      <t>s</t>
    </r>
    <r>
      <rPr>
        <vertAlign val="subscript"/>
        <sz val="10"/>
        <rFont val="Century"/>
        <family val="1"/>
      </rPr>
      <t xml:space="preserve"> </t>
    </r>
    <r>
      <rPr>
        <sz val="10"/>
        <rFont val="ＭＳ Ｐゴシック"/>
        <family val="3"/>
        <charset val="128"/>
      </rPr>
      <t>: 加熱に用いる水の重量[kg]</t>
    </r>
    <phoneticPr fontId="3"/>
  </si>
  <si>
    <r>
      <rPr>
        <i/>
        <sz val="10"/>
        <rFont val="ＭＳ Ｐゴシック"/>
        <family val="3"/>
        <charset val="128"/>
      </rPr>
      <t>　　</t>
    </r>
    <r>
      <rPr>
        <i/>
        <sz val="10"/>
        <rFont val="Cambria"/>
        <family val="1"/>
      </rPr>
      <t>θ</t>
    </r>
    <r>
      <rPr>
        <vertAlign val="subscript"/>
        <sz val="10"/>
        <rFont val="Cambria"/>
        <family val="1"/>
      </rPr>
      <t>f</t>
    </r>
    <r>
      <rPr>
        <vertAlign val="subscript"/>
        <sz val="10"/>
        <rFont val="Century"/>
        <family val="1"/>
      </rPr>
      <t xml:space="preserve"> </t>
    </r>
    <r>
      <rPr>
        <sz val="10"/>
        <rFont val="ＭＳ Ｐゴシック"/>
        <family val="3"/>
        <charset val="128"/>
      </rPr>
      <t>: 加熱された水の最終温度[℃]</t>
    </r>
    <phoneticPr fontId="3"/>
  </si>
  <si>
    <r>
      <rPr>
        <i/>
        <sz val="10"/>
        <rFont val="ＭＳ Ｐゴシック"/>
        <family val="3"/>
        <charset val="128"/>
      </rPr>
      <t>　　</t>
    </r>
    <r>
      <rPr>
        <i/>
        <sz val="10"/>
        <rFont val="Cambria"/>
        <family val="1"/>
      </rPr>
      <t>θ</t>
    </r>
    <r>
      <rPr>
        <vertAlign val="subscript"/>
        <sz val="10"/>
        <rFont val="Cambria"/>
        <family val="1"/>
      </rPr>
      <t>s</t>
    </r>
    <r>
      <rPr>
        <vertAlign val="subscript"/>
        <sz val="10"/>
        <rFont val="Century"/>
        <family val="1"/>
      </rPr>
      <t xml:space="preserve"> </t>
    </r>
    <r>
      <rPr>
        <sz val="10"/>
        <rFont val="ＭＳ Ｐゴシック"/>
        <family val="3"/>
        <charset val="128"/>
      </rPr>
      <t>: 加熱に用いる水の初温[℃]</t>
    </r>
    <phoneticPr fontId="3"/>
  </si>
  <si>
    <r>
      <rPr>
        <i/>
        <sz val="10"/>
        <rFont val="ＭＳ Ｐゴシック"/>
        <family val="3"/>
        <charset val="128"/>
      </rPr>
      <t>　　</t>
    </r>
    <r>
      <rPr>
        <i/>
        <sz val="10"/>
        <rFont val="Cambria"/>
        <family val="1"/>
      </rPr>
      <t>C</t>
    </r>
    <r>
      <rPr>
        <i/>
        <sz val="10"/>
        <rFont val="Century"/>
        <family val="1"/>
      </rPr>
      <t xml:space="preserve"> </t>
    </r>
    <r>
      <rPr>
        <sz val="10"/>
        <rFont val="ＭＳ Ｐゴシック"/>
        <family val="3"/>
        <charset val="128"/>
      </rPr>
      <t>: 水の比熱 4.19kJ/kg ℃</t>
    </r>
    <phoneticPr fontId="3"/>
  </si>
  <si>
    <r>
      <t>　　</t>
    </r>
    <r>
      <rPr>
        <i/>
        <sz val="10"/>
        <rFont val="Cambria"/>
        <family val="1"/>
      </rPr>
      <t>U</t>
    </r>
    <r>
      <rPr>
        <vertAlign val="subscript"/>
        <sz val="10"/>
        <rFont val="Cambria"/>
        <family val="1"/>
      </rPr>
      <t>G</t>
    </r>
    <r>
      <rPr>
        <sz val="10"/>
        <rFont val="ＭＳ Ｐゴシック"/>
        <family val="3"/>
        <charset val="128"/>
      </rPr>
      <t>： 実測ガス流量[m</t>
    </r>
    <r>
      <rPr>
        <vertAlign val="superscript"/>
        <sz val="10"/>
        <rFont val="ＭＳ Ｐゴシック"/>
        <family val="3"/>
        <charset val="128"/>
      </rPr>
      <t>3</t>
    </r>
    <r>
      <rPr>
        <sz val="10"/>
        <rFont val="ＭＳ Ｐゴシック"/>
        <family val="3"/>
        <charset val="128"/>
      </rPr>
      <t xml:space="preserve">] </t>
    </r>
    <phoneticPr fontId="3"/>
  </si>
  <si>
    <r>
      <t>　　</t>
    </r>
    <r>
      <rPr>
        <i/>
        <sz val="10"/>
        <rFont val="Cambria"/>
        <family val="1"/>
      </rPr>
      <t>J</t>
    </r>
    <r>
      <rPr>
        <vertAlign val="subscript"/>
        <sz val="10"/>
        <rFont val="Cambria"/>
        <family val="1"/>
      </rPr>
      <t>G</t>
    </r>
    <r>
      <rPr>
        <sz val="10"/>
        <rFont val="ＭＳ Ｐゴシック"/>
        <family val="3"/>
        <charset val="128"/>
      </rPr>
      <t>：</t>
    </r>
    <r>
      <rPr>
        <vertAlign val="subscript"/>
        <sz val="10"/>
        <rFont val="ＭＳ Ｐゴシック"/>
        <family val="3"/>
        <charset val="128"/>
      </rPr>
      <t xml:space="preserve"> </t>
    </r>
    <r>
      <rPr>
        <sz val="10"/>
        <rFont val="ＭＳ Ｐゴシック"/>
        <family val="3"/>
        <charset val="128"/>
      </rPr>
      <t>使用ガスの総発熱量[kJ/m</t>
    </r>
    <r>
      <rPr>
        <vertAlign val="superscript"/>
        <sz val="10"/>
        <rFont val="ＭＳ Ｐゴシック"/>
        <family val="3"/>
        <charset val="128"/>
      </rPr>
      <t>3</t>
    </r>
    <r>
      <rPr>
        <sz val="10"/>
        <rFont val="ＭＳ Ｐゴシック"/>
        <family val="3"/>
        <charset val="128"/>
      </rPr>
      <t>N]</t>
    </r>
    <phoneticPr fontId="3"/>
  </si>
  <si>
    <r>
      <t>　　</t>
    </r>
    <r>
      <rPr>
        <i/>
        <sz val="10"/>
        <rFont val="Cambria"/>
        <family val="1"/>
      </rPr>
      <t>θ</t>
    </r>
    <r>
      <rPr>
        <vertAlign val="subscript"/>
        <sz val="10"/>
        <rFont val="Cambria"/>
        <family val="1"/>
      </rPr>
      <t>G</t>
    </r>
    <r>
      <rPr>
        <sz val="10"/>
        <rFont val="ＭＳ Ｐゴシック"/>
        <family val="3"/>
        <charset val="128"/>
      </rPr>
      <t>：</t>
    </r>
    <r>
      <rPr>
        <sz val="10"/>
        <rFont val="Century"/>
        <family val="1"/>
      </rPr>
      <t xml:space="preserve"> </t>
    </r>
    <r>
      <rPr>
        <sz val="10"/>
        <rFont val="ＭＳ Ｐゴシック"/>
        <family val="3"/>
        <charset val="128"/>
      </rPr>
      <t>測定時のガスメータ内のガス温度[℃]</t>
    </r>
    <phoneticPr fontId="3"/>
  </si>
  <si>
    <r>
      <t>　　</t>
    </r>
    <r>
      <rPr>
        <i/>
        <sz val="10"/>
        <rFont val="Cambria"/>
        <family val="1"/>
      </rPr>
      <t>Π</t>
    </r>
    <r>
      <rPr>
        <vertAlign val="subscript"/>
        <sz val="10"/>
        <rFont val="Cambria"/>
        <family val="1"/>
      </rPr>
      <t>r</t>
    </r>
    <r>
      <rPr>
        <sz val="10"/>
        <rFont val="Cambria"/>
        <family val="1"/>
      </rPr>
      <t xml:space="preserve"> </t>
    </r>
    <r>
      <rPr>
        <sz val="10"/>
        <rFont val="ＭＳ Ｐゴシック"/>
        <family val="3"/>
        <charset val="128"/>
      </rPr>
      <t>： 測定時の大気圧[kPa]</t>
    </r>
    <phoneticPr fontId="3"/>
  </si>
  <si>
    <r>
      <t>　　</t>
    </r>
    <r>
      <rPr>
        <i/>
        <sz val="10"/>
        <rFont val="Cambria"/>
        <family val="1"/>
      </rPr>
      <t>Π</t>
    </r>
    <r>
      <rPr>
        <vertAlign val="subscript"/>
        <sz val="10"/>
        <rFont val="Cambria"/>
        <family val="1"/>
      </rPr>
      <t>G</t>
    </r>
    <r>
      <rPr>
        <sz val="10"/>
        <rFont val="ＭＳ Ｐゴシック"/>
        <family val="3"/>
        <charset val="128"/>
      </rPr>
      <t xml:space="preserve"> ： 測定時のガスメータ内のガス圧力[kPa]</t>
    </r>
    <phoneticPr fontId="3"/>
  </si>
  <si>
    <r>
      <t>ガス消費量</t>
    </r>
    <r>
      <rPr>
        <sz val="10"/>
        <rFont val="ＭＳ Ｐゴシック"/>
        <family val="3"/>
        <charset val="128"/>
      </rPr>
      <t xml:space="preserve"> </t>
    </r>
    <r>
      <rPr>
        <i/>
        <sz val="10"/>
        <rFont val="Cambria"/>
        <family val="1"/>
      </rPr>
      <t>P</t>
    </r>
    <r>
      <rPr>
        <vertAlign val="subscript"/>
        <sz val="10"/>
        <rFont val="Cambria"/>
        <family val="1"/>
      </rPr>
      <t>bG</t>
    </r>
    <r>
      <rPr>
        <sz val="10"/>
        <rFont val="Cambria"/>
        <family val="1"/>
      </rPr>
      <t xml:space="preserve"> </t>
    </r>
    <r>
      <rPr>
        <sz val="10"/>
        <rFont val="ＭＳ Ｐゴシック"/>
        <family val="3"/>
        <charset val="128"/>
      </rPr>
      <t>[kWｈ] は、次式にて算出する。</t>
    </r>
    <rPh sb="2" eb="4">
      <t>ショウヒ</t>
    </rPh>
    <rPh sb="4" eb="5">
      <t>リョウ</t>
    </rPh>
    <rPh sb="18" eb="20">
      <t>ジシキ</t>
    </rPh>
    <rPh sb="22" eb="24">
      <t>サンシュツ</t>
    </rPh>
    <phoneticPr fontId="3"/>
  </si>
  <si>
    <r>
      <rPr>
        <i/>
        <sz val="10"/>
        <rFont val="Cambria"/>
        <family val="1"/>
      </rPr>
      <t>η</t>
    </r>
    <r>
      <rPr>
        <vertAlign val="subscript"/>
        <sz val="10"/>
        <rFont val="Cambria"/>
        <family val="1"/>
      </rPr>
      <t>b</t>
    </r>
    <r>
      <rPr>
        <sz val="10"/>
        <rFont val="ＭＳ Ｐゴシック"/>
        <family val="3"/>
        <charset val="128"/>
      </rPr>
      <t xml:space="preserve"> ： 沸騰時熱効率[%]</t>
    </r>
    <phoneticPr fontId="3"/>
  </si>
  <si>
    <r>
      <rPr>
        <i/>
        <sz val="14"/>
        <rFont val="Cambria"/>
        <family val="1"/>
      </rPr>
      <t>η</t>
    </r>
    <r>
      <rPr>
        <vertAlign val="subscript"/>
        <sz val="14"/>
        <rFont val="Cambria"/>
        <family val="1"/>
      </rPr>
      <t>b</t>
    </r>
    <r>
      <rPr>
        <vertAlign val="subscript"/>
        <sz val="14"/>
        <rFont val="Century"/>
        <family val="1"/>
      </rPr>
      <t xml:space="preserve"> </t>
    </r>
    <r>
      <rPr>
        <sz val="10"/>
        <rFont val="ＭＳ Ｐゴシック"/>
        <family val="3"/>
        <charset val="128"/>
      </rPr>
      <t>平均値　</t>
    </r>
    <r>
      <rPr>
        <sz val="10"/>
        <rFont val="Century"/>
        <family val="1"/>
      </rPr>
      <t>=</t>
    </r>
    <rPh sb="3" eb="6">
      <t>ヘイキンチ</t>
    </rPh>
    <phoneticPr fontId="3"/>
  </si>
  <si>
    <t>④煮込み終了2分前の入力調整（有/無）決定</t>
    <rPh sb="1" eb="3">
      <t>ニコ</t>
    </rPh>
    <rPh sb="4" eb="6">
      <t>シュウリョウ</t>
    </rPh>
    <rPh sb="7" eb="9">
      <t>フンマエ</t>
    </rPh>
    <rPh sb="10" eb="12">
      <t>ニュウリョク</t>
    </rPh>
    <rPh sb="12" eb="14">
      <t>チョウセイ</t>
    </rPh>
    <rPh sb="15" eb="16">
      <t>アリ</t>
    </rPh>
    <rPh sb="17" eb="18">
      <t>ナシ</t>
    </rPh>
    <rPh sb="19" eb="21">
      <t>ケッテイ</t>
    </rPh>
    <phoneticPr fontId="3"/>
  </si>
  <si>
    <r>
      <t>煮込み開始時の釜底表面の温度より2 ℃下回らない状態が煮込み終了後に5分間以上継続する場合には、余熱による焦げ付きのおそれがあるため、煮込み終了2分前に煮込み入力</t>
    </r>
    <r>
      <rPr>
        <i/>
        <sz val="10"/>
        <rFont val="Cambria"/>
        <family val="1"/>
      </rPr>
      <t>P</t>
    </r>
    <r>
      <rPr>
        <vertAlign val="subscript"/>
        <sz val="10"/>
        <rFont val="Cambria"/>
        <family val="1"/>
      </rPr>
      <t>4</t>
    </r>
    <r>
      <rPr>
        <sz val="10"/>
        <rFont val="ＭＳ Ｐゴシック"/>
        <family val="3"/>
        <charset val="128"/>
      </rPr>
      <t xml:space="preserve"> を0kW にする。</t>
    </r>
    <phoneticPr fontId="3"/>
  </si>
  <si>
    <t>品　目</t>
    <rPh sb="0" eb="1">
      <t>シナ</t>
    </rPh>
    <rPh sb="2" eb="3">
      <t>メ</t>
    </rPh>
    <phoneticPr fontId="3"/>
  </si>
  <si>
    <t>型　式</t>
    <rPh sb="0" eb="1">
      <t>カタ</t>
    </rPh>
    <rPh sb="2" eb="3">
      <t>シキ</t>
    </rPh>
    <phoneticPr fontId="3"/>
  </si>
  <si>
    <t>①：「ガス消費量の算出」に規定する次式にて算出する場合</t>
    <rPh sb="25" eb="27">
      <t>バアイ</t>
    </rPh>
    <phoneticPr fontId="3"/>
  </si>
  <si>
    <r>
      <t>・②式で求めた最大ガス消費量</t>
    </r>
    <r>
      <rPr>
        <i/>
        <sz val="10"/>
        <rFont val="Cambria"/>
        <family val="1"/>
      </rPr>
      <t>p</t>
    </r>
    <r>
      <rPr>
        <vertAlign val="subscript"/>
        <sz val="10"/>
        <rFont val="Cambria"/>
        <family val="1"/>
      </rPr>
      <t>xG</t>
    </r>
    <r>
      <rPr>
        <sz val="10"/>
        <rFont val="ＭＳ Ｐゴシック"/>
        <family val="3"/>
        <charset val="128"/>
      </rPr>
      <t>を下記のセルに記載する。</t>
    </r>
    <rPh sb="2" eb="3">
      <t>シキ</t>
    </rPh>
    <rPh sb="4" eb="5">
      <t>モト</t>
    </rPh>
    <rPh sb="7" eb="9">
      <t>サイダイ</t>
    </rPh>
    <rPh sb="11" eb="13">
      <t>ショウヒ</t>
    </rPh>
    <rPh sb="13" eb="14">
      <t>リョウ</t>
    </rPh>
    <rPh sb="18" eb="20">
      <t>カキ</t>
    </rPh>
    <rPh sb="24" eb="26">
      <t>キサイ</t>
    </rPh>
    <phoneticPr fontId="3"/>
  </si>
  <si>
    <t>⇒</t>
    <phoneticPr fontId="3"/>
  </si>
  <si>
    <t>②：「JIS S2093 家庭用ガス燃焼機器の試験方法」の「9.ガス消費量試験」に
　　　規定されている次式にて算出した値を用いる場合　</t>
    <phoneticPr fontId="3"/>
  </si>
  <si>
    <t>※業務用ガス厨房機器検査規程（JIA D001）のガス消費量の計算式と同じ式</t>
    <phoneticPr fontId="3"/>
  </si>
  <si>
    <t>最大消費電力測定グラフ</t>
    <phoneticPr fontId="3"/>
  </si>
  <si>
    <r>
      <rPr>
        <sz val="10"/>
        <rFont val="Symbol"/>
        <family val="1"/>
        <charset val="2"/>
      </rPr>
      <t xml:space="preserve">  </t>
    </r>
    <r>
      <rPr>
        <sz val="10"/>
        <rFont val="ＭＳ Ｐゴシック"/>
        <family val="3"/>
        <charset val="128"/>
      </rPr>
      <t>釜の70% の水位まで水を入れ、フタを閉め、室温になじませた後、加熱に用いる水の初温</t>
    </r>
    <r>
      <rPr>
        <i/>
        <sz val="10"/>
        <rFont val="Cambria"/>
        <family val="1"/>
      </rPr>
      <t>θ</t>
    </r>
    <r>
      <rPr>
        <vertAlign val="subscript"/>
        <sz val="10"/>
        <rFont val="Cambria"/>
        <family val="1"/>
      </rPr>
      <t>s</t>
    </r>
    <r>
      <rPr>
        <vertAlign val="subscript"/>
        <sz val="10"/>
        <rFont val="Century"/>
        <family val="1"/>
      </rPr>
      <t xml:space="preserve"> </t>
    </r>
    <r>
      <rPr>
        <sz val="10"/>
        <rFont val="ＭＳ Ｐゴシック"/>
        <family val="3"/>
        <charset val="128"/>
      </rPr>
      <t>[℃] を測定する。最大入力で加熱を始め、水温が95 ℃に達した時間</t>
    </r>
    <r>
      <rPr>
        <i/>
        <sz val="10"/>
        <rFont val="Cambria"/>
        <family val="1"/>
      </rPr>
      <t>T</t>
    </r>
    <r>
      <rPr>
        <vertAlign val="subscript"/>
        <sz val="10"/>
        <rFont val="Cambria"/>
        <family val="1"/>
      </rPr>
      <t>g</t>
    </r>
    <r>
      <rPr>
        <i/>
        <sz val="10"/>
        <rFont val="Cambria"/>
        <family val="1"/>
      </rPr>
      <t xml:space="preserve"> </t>
    </r>
    <r>
      <rPr>
        <sz val="10"/>
        <rFont val="ＭＳ Ｐゴシック"/>
        <family val="3"/>
        <charset val="128"/>
      </rPr>
      <t>[min] を測定する。  立上り性能</t>
    </r>
    <r>
      <rPr>
        <i/>
        <sz val="10"/>
        <rFont val="Cambria"/>
        <family val="1"/>
      </rPr>
      <t>t</t>
    </r>
    <r>
      <rPr>
        <vertAlign val="subscript"/>
        <sz val="10"/>
        <rFont val="Cambria"/>
        <family val="1"/>
      </rPr>
      <t>s</t>
    </r>
    <r>
      <rPr>
        <sz val="10"/>
        <rFont val="Cambria"/>
        <family val="1"/>
      </rPr>
      <t xml:space="preserve"> </t>
    </r>
    <r>
      <rPr>
        <sz val="10"/>
        <rFont val="ＭＳ Ｐゴシック"/>
        <family val="3"/>
        <charset val="128"/>
      </rPr>
      <t>[s/kg ℃] は、次式で計算する。</t>
    </r>
    <rPh sb="21" eb="22">
      <t>シ</t>
    </rPh>
    <phoneticPr fontId="3"/>
  </si>
  <si>
    <r>
      <rPr>
        <i/>
        <sz val="10"/>
        <rFont val="Cambria"/>
        <family val="1"/>
      </rPr>
      <t>Π</t>
    </r>
    <r>
      <rPr>
        <vertAlign val="subscript"/>
        <sz val="10"/>
        <rFont val="Cambria"/>
        <family val="1"/>
      </rPr>
      <t>s</t>
    </r>
    <r>
      <rPr>
        <sz val="10"/>
        <rFont val="ＭＳ Ｐゴシック"/>
        <family val="3"/>
        <charset val="128"/>
      </rPr>
      <t xml:space="preserve"> ：  温度</t>
    </r>
    <r>
      <rPr>
        <i/>
        <sz val="10"/>
        <rFont val="Cambria"/>
        <family val="1"/>
      </rPr>
      <t>θ</t>
    </r>
    <r>
      <rPr>
        <vertAlign val="subscript"/>
        <sz val="10"/>
        <rFont val="Cambria"/>
        <family val="1"/>
      </rPr>
      <t>G</t>
    </r>
    <r>
      <rPr>
        <sz val="10"/>
        <rFont val="Cambria"/>
        <family val="1"/>
      </rPr>
      <t xml:space="preserve"> </t>
    </r>
    <r>
      <rPr>
        <sz val="10"/>
        <rFont val="ＭＳ Ｐゴシック"/>
        <family val="3"/>
        <charset val="128"/>
      </rPr>
      <t>℃における飽和水蒸気圧[kPa]</t>
    </r>
    <phoneticPr fontId="3"/>
  </si>
  <si>
    <r>
      <t>η</t>
    </r>
    <r>
      <rPr>
        <vertAlign val="subscript"/>
        <sz val="14"/>
        <rFont val="Cambria"/>
        <family val="1"/>
      </rPr>
      <t>s</t>
    </r>
    <phoneticPr fontId="3"/>
  </si>
  <si>
    <r>
      <t>η</t>
    </r>
    <r>
      <rPr>
        <vertAlign val="subscript"/>
        <sz val="14"/>
        <rFont val="Cambria"/>
        <family val="1"/>
      </rPr>
      <t>b</t>
    </r>
    <phoneticPr fontId="3"/>
  </si>
  <si>
    <r>
      <t>η</t>
    </r>
    <r>
      <rPr>
        <vertAlign val="subscript"/>
        <sz val="10"/>
        <rFont val="Cambria"/>
        <family val="1"/>
      </rPr>
      <t>s</t>
    </r>
    <r>
      <rPr>
        <sz val="10"/>
        <rFont val="Cambria"/>
        <family val="1"/>
      </rPr>
      <t xml:space="preserve"> =</t>
    </r>
    <phoneticPr fontId="3"/>
  </si>
  <si>
    <r>
      <rPr>
        <i/>
        <sz val="10"/>
        <rFont val="Cambria"/>
        <family val="1"/>
      </rPr>
      <t>η</t>
    </r>
    <r>
      <rPr>
        <vertAlign val="subscript"/>
        <sz val="10"/>
        <rFont val="Cambria"/>
        <family val="1"/>
      </rPr>
      <t>b</t>
    </r>
    <r>
      <rPr>
        <sz val="10"/>
        <rFont val="Cambria"/>
        <family val="1"/>
      </rPr>
      <t xml:space="preserve"> =  </t>
    </r>
    <phoneticPr fontId="3"/>
  </si>
  <si>
    <r>
      <t>p</t>
    </r>
    <r>
      <rPr>
        <vertAlign val="subscript"/>
        <sz val="14"/>
        <rFont val="Cambria"/>
        <family val="1"/>
      </rPr>
      <t>rG</t>
    </r>
    <phoneticPr fontId="3"/>
  </si>
  <si>
    <r>
      <t>p</t>
    </r>
    <r>
      <rPr>
        <vertAlign val="subscript"/>
        <sz val="14"/>
        <rFont val="Cambria"/>
        <family val="1"/>
      </rPr>
      <t>rE</t>
    </r>
    <phoneticPr fontId="3"/>
  </si>
  <si>
    <r>
      <rPr>
        <i/>
        <sz val="10"/>
        <rFont val="Cambria"/>
        <family val="1"/>
      </rPr>
      <t>θ</t>
    </r>
    <r>
      <rPr>
        <vertAlign val="subscript"/>
        <sz val="10"/>
        <rFont val="Cambria"/>
        <family val="1"/>
      </rPr>
      <t>G</t>
    </r>
    <r>
      <rPr>
        <sz val="10"/>
        <rFont val="ＭＳ Ｐゴシック"/>
        <family val="3"/>
        <charset val="128"/>
      </rPr>
      <t>：</t>
    </r>
    <r>
      <rPr>
        <sz val="10"/>
        <rFont val="Century"/>
        <family val="1"/>
      </rPr>
      <t xml:space="preserve"> </t>
    </r>
    <r>
      <rPr>
        <sz val="10"/>
        <rFont val="ＭＳ Ｐゴシック"/>
        <family val="3"/>
        <charset val="128"/>
      </rPr>
      <t>測定時のガスメータ内のガス温度[℃]</t>
    </r>
    <phoneticPr fontId="3"/>
  </si>
  <si>
    <r>
      <t>　　最大ガス消費量</t>
    </r>
    <r>
      <rPr>
        <sz val="10"/>
        <rFont val="ＭＳ Ｐゴシック"/>
        <family val="1"/>
        <scheme val="major"/>
      </rPr>
      <t xml:space="preserve"> </t>
    </r>
    <r>
      <rPr>
        <i/>
        <sz val="10"/>
        <rFont val="Cambria"/>
        <family val="1"/>
      </rPr>
      <t>p</t>
    </r>
    <r>
      <rPr>
        <vertAlign val="subscript"/>
        <sz val="10"/>
        <rFont val="Cambria"/>
        <family val="1"/>
      </rPr>
      <t>xG</t>
    </r>
    <r>
      <rPr>
        <sz val="10"/>
        <rFont val="ＭＳ Ｐゴシック"/>
        <family val="1"/>
        <scheme val="major"/>
      </rPr>
      <t xml:space="preserve"> [kW] </t>
    </r>
    <r>
      <rPr>
        <sz val="10"/>
        <rFont val="ＭＳ Ｐゴシック"/>
        <family val="3"/>
        <charset val="128"/>
        <scheme val="major"/>
      </rPr>
      <t>の算出方法は、次の①、②式より選択する。</t>
    </r>
    <phoneticPr fontId="3"/>
  </si>
  <si>
    <r>
      <t>　　　乾式ガス流量計を用いて測定する場合は</t>
    </r>
    <r>
      <rPr>
        <sz val="10"/>
        <rFont val="Cambria"/>
        <family val="1"/>
      </rPr>
      <t xml:space="preserve"> </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 xml:space="preserve"> = 0とする。</t>
    </r>
    <phoneticPr fontId="3"/>
  </si>
  <si>
    <r>
      <t>　　　湿式ガス流量計を用いて測定する場合は、</t>
    </r>
    <r>
      <rPr>
        <i/>
        <sz val="10"/>
        <rFont val="Cambria"/>
        <family val="1"/>
      </rPr>
      <t>Π</t>
    </r>
    <r>
      <rPr>
        <vertAlign val="subscript"/>
        <sz val="10"/>
        <rFont val="Cambria"/>
        <family val="1"/>
      </rPr>
      <t>s</t>
    </r>
    <r>
      <rPr>
        <sz val="10"/>
        <rFont val="ＭＳ Ｐゴシック"/>
        <family val="3"/>
        <charset val="128"/>
      </rPr>
      <t xml:space="preserve"> を以下の式から算出する。</t>
    </r>
    <phoneticPr fontId="3"/>
  </si>
  <si>
    <r>
      <rPr>
        <i/>
        <sz val="10"/>
        <rFont val="Cambria"/>
        <family val="1"/>
      </rPr>
      <t>U</t>
    </r>
    <r>
      <rPr>
        <vertAlign val="subscript"/>
        <sz val="10"/>
        <rFont val="Cambria"/>
        <family val="1"/>
      </rPr>
      <t>G</t>
    </r>
    <r>
      <rPr>
        <sz val="10"/>
        <rFont val="Cambria"/>
        <family val="1"/>
      </rPr>
      <t>=</t>
    </r>
    <phoneticPr fontId="3"/>
  </si>
  <si>
    <r>
      <rPr>
        <i/>
        <sz val="10"/>
        <rFont val="Cambria"/>
        <family val="1"/>
      </rPr>
      <t>J</t>
    </r>
    <r>
      <rPr>
        <vertAlign val="subscript"/>
        <sz val="10"/>
        <rFont val="Cambria"/>
        <family val="1"/>
      </rPr>
      <t>G</t>
    </r>
    <r>
      <rPr>
        <sz val="10"/>
        <rFont val="Cambria"/>
        <family val="1"/>
      </rPr>
      <t>=</t>
    </r>
    <phoneticPr fontId="3"/>
  </si>
  <si>
    <r>
      <rPr>
        <i/>
        <sz val="10"/>
        <rFont val="Cambria"/>
        <family val="1"/>
      </rPr>
      <t>θ</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</si>
  <si>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r</t>
    </r>
    <r>
      <rPr>
        <sz val="10"/>
        <rFont val="Cambria"/>
        <family val="1"/>
      </rPr>
      <t xml:space="preserve"> =</t>
    </r>
    <phoneticPr fontId="3"/>
  </si>
  <si>
    <r>
      <rPr>
        <i/>
        <sz val="10"/>
        <rFont val="Cambria"/>
        <family val="1"/>
      </rPr>
      <t>Π</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</si>
  <si>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s</t>
    </r>
    <r>
      <rPr>
        <sz val="10"/>
        <rFont val="Cambria"/>
        <family val="1"/>
      </rPr>
      <t>=</t>
    </r>
    <phoneticPr fontId="3"/>
  </si>
  <si>
    <r>
      <rPr>
        <i/>
        <sz val="10"/>
        <rFont val="Cambria"/>
        <family val="1"/>
      </rPr>
      <t>η</t>
    </r>
    <r>
      <rPr>
        <vertAlign val="subscript"/>
        <sz val="10"/>
        <rFont val="Cambria"/>
        <family val="1"/>
      </rPr>
      <t>s</t>
    </r>
    <r>
      <rPr>
        <sz val="10"/>
        <rFont val="Cambria"/>
        <family val="1"/>
      </rPr>
      <t xml:space="preserve"> </t>
    </r>
    <r>
      <rPr>
        <sz val="10"/>
        <rFont val="ＭＳ Ｐゴシック"/>
        <family val="3"/>
        <charset val="128"/>
      </rPr>
      <t>： 立上り時熱効率[%]</t>
    </r>
    <rPh sb="5" eb="7">
      <t>タチアガ</t>
    </rPh>
    <phoneticPr fontId="3"/>
  </si>
  <si>
    <r>
      <rPr>
        <i/>
        <sz val="10"/>
        <rFont val="Cambria"/>
        <family val="1"/>
      </rPr>
      <t>U</t>
    </r>
    <r>
      <rPr>
        <vertAlign val="subscript"/>
        <sz val="10"/>
        <rFont val="Cambria"/>
        <family val="1"/>
      </rPr>
      <t>G</t>
    </r>
    <r>
      <rPr>
        <sz val="10"/>
        <rFont val="Cambria"/>
        <family val="1"/>
      </rPr>
      <t>=</t>
    </r>
    <phoneticPr fontId="3"/>
  </si>
  <si>
    <r>
      <rPr>
        <i/>
        <sz val="10"/>
        <rFont val="Cambria"/>
        <family val="1"/>
      </rPr>
      <t>J</t>
    </r>
    <r>
      <rPr>
        <vertAlign val="subscript"/>
        <sz val="10"/>
        <rFont val="Cambria"/>
        <family val="1"/>
      </rPr>
      <t>G</t>
    </r>
    <r>
      <rPr>
        <sz val="10"/>
        <rFont val="Cambria"/>
        <family val="1"/>
      </rPr>
      <t>=</t>
    </r>
    <phoneticPr fontId="3"/>
  </si>
  <si>
    <r>
      <rPr>
        <i/>
        <sz val="10"/>
        <rFont val="Cambria"/>
        <family val="1"/>
      </rPr>
      <t>θ</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</si>
  <si>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r</t>
    </r>
    <r>
      <rPr>
        <sz val="10"/>
        <rFont val="Cambria"/>
        <family val="1"/>
      </rPr>
      <t xml:space="preserve"> =</t>
    </r>
    <phoneticPr fontId="3"/>
  </si>
  <si>
    <r>
      <rPr>
        <i/>
        <sz val="10"/>
        <rFont val="Cambria"/>
        <family val="1"/>
      </rPr>
      <t>Π</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</si>
  <si>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s</t>
    </r>
    <r>
      <rPr>
        <sz val="10"/>
        <rFont val="Cambria"/>
        <family val="1"/>
      </rPr>
      <t>=</t>
    </r>
    <phoneticPr fontId="3"/>
  </si>
  <si>
    <t>　（ガス）　</t>
    <phoneticPr fontId="3"/>
  </si>
  <si>
    <t>　（電気）</t>
    <rPh sb="2" eb="4">
      <t>デンキ</t>
    </rPh>
    <phoneticPr fontId="3"/>
  </si>
  <si>
    <t>試験機器の最大ガス消費量</t>
    <rPh sb="0" eb="2">
      <t>シケン</t>
    </rPh>
    <rPh sb="2" eb="4">
      <t>キキ</t>
    </rPh>
    <rPh sb="5" eb="7">
      <t>サイダイ</t>
    </rPh>
    <rPh sb="9" eb="11">
      <t>ショウヒ</t>
    </rPh>
    <rPh sb="11" eb="12">
      <t>リョウ</t>
    </rPh>
    <phoneticPr fontId="3"/>
  </si>
  <si>
    <r>
      <t>　試験機器の最大消費電力と定格消費電力の差</t>
    </r>
    <r>
      <rPr>
        <i/>
        <sz val="10"/>
        <rFont val="Cambria"/>
        <family val="1"/>
      </rPr>
      <t>ε</t>
    </r>
    <r>
      <rPr>
        <vertAlign val="subscript"/>
        <sz val="10"/>
        <rFont val="Cambria"/>
        <family val="1"/>
      </rPr>
      <t>p</t>
    </r>
    <r>
      <rPr>
        <sz val="10"/>
        <rFont val="ＭＳ Ｐゴシック"/>
        <family val="3"/>
        <charset val="128"/>
      </rPr>
      <t>[%] が消費電力の許容差に適合するように、定格消費電力</t>
    </r>
    <r>
      <rPr>
        <i/>
        <sz val="10"/>
        <rFont val="Cambria"/>
        <family val="1"/>
      </rPr>
      <t>p</t>
    </r>
    <r>
      <rPr>
        <vertAlign val="subscript"/>
        <sz val="10"/>
        <rFont val="Cambria"/>
        <family val="1"/>
      </rPr>
      <t>rE</t>
    </r>
    <r>
      <rPr>
        <sz val="10"/>
        <rFont val="ＭＳ Ｐゴシック"/>
        <family val="3"/>
        <charset val="128"/>
      </rPr>
      <t>[kW] を定める。</t>
    </r>
    <rPh sb="17" eb="19">
      <t>デンリョク</t>
    </rPh>
    <rPh sb="28" eb="30">
      <t>ショウヒ</t>
    </rPh>
    <rPh sb="30" eb="32">
      <t>デンリョク</t>
    </rPh>
    <rPh sb="49" eb="51">
      <t>デンリョク</t>
    </rPh>
    <phoneticPr fontId="3"/>
  </si>
  <si>
    <t>ガス消費量の許容差</t>
    <rPh sb="2" eb="4">
      <t>ショウヒ</t>
    </rPh>
    <rPh sb="4" eb="5">
      <t>リョウ</t>
    </rPh>
    <rPh sb="6" eb="8">
      <t>キョヨウ</t>
    </rPh>
    <rPh sb="8" eb="9">
      <t>サ</t>
    </rPh>
    <phoneticPr fontId="3"/>
  </si>
  <si>
    <r>
      <t>　試験鍋の70 % の水位まで水を入れ、フタを閉め（必要なときにはフタを開けてもよい。）、室温になじませた後、最大入力で加熱を始め、ガス消費量が一定になった時の値を試験機器の</t>
    </r>
    <r>
      <rPr>
        <sz val="10"/>
        <rFont val="ＭＳ Ｐゴシック"/>
        <family val="3"/>
        <charset val="128"/>
      </rPr>
      <t>最大ガス消費量</t>
    </r>
    <r>
      <rPr>
        <i/>
        <sz val="10"/>
        <rFont val="Cambria"/>
        <family val="1"/>
      </rPr>
      <t>p</t>
    </r>
    <r>
      <rPr>
        <vertAlign val="subscript"/>
        <sz val="10"/>
        <rFont val="Cambria"/>
        <family val="1"/>
      </rPr>
      <t>xG</t>
    </r>
    <r>
      <rPr>
        <sz val="10"/>
        <rFont val="ＭＳ Ｐゴシック"/>
        <family val="3"/>
        <charset val="128"/>
      </rPr>
      <t>[kW] とする。</t>
    </r>
    <rPh sb="23" eb="24">
      <t>シ</t>
    </rPh>
    <rPh sb="70" eb="71">
      <t>リョウ</t>
    </rPh>
    <rPh sb="87" eb="89">
      <t>サイダイ</t>
    </rPh>
    <rPh sb="91" eb="94">
      <t>ショウヒリョウ</t>
    </rPh>
    <phoneticPr fontId="3"/>
  </si>
  <si>
    <r>
      <t>　試験鍋の70 % の水位まで水を入れ、フタを閉め（必要なときにはフタを開けてもよい。）、室温になじませた後、最大入力で加熱を始め、消費電力が一定になった時の値を試験機器の最大消費電力</t>
    </r>
    <r>
      <rPr>
        <i/>
        <sz val="10"/>
        <rFont val="ＭＳ Ｐゴシック"/>
        <family val="3"/>
        <charset val="128"/>
        <scheme val="major"/>
      </rPr>
      <t xml:space="preserve"> </t>
    </r>
    <r>
      <rPr>
        <i/>
        <sz val="10"/>
        <rFont val="Cambria"/>
        <family val="1"/>
      </rPr>
      <t>p</t>
    </r>
    <r>
      <rPr>
        <vertAlign val="subscript"/>
        <sz val="10"/>
        <rFont val="Cambria"/>
        <family val="1"/>
      </rPr>
      <t>XE</t>
    </r>
    <r>
      <rPr>
        <sz val="10"/>
        <rFont val="ＭＳ Ｐゴシック"/>
        <family val="3"/>
        <charset val="128"/>
        <scheme val="major"/>
      </rPr>
      <t xml:space="preserve"> [kW] とする。ただし、回路の切換えまたは発熱体の特性により、消費電力が段階的またはゆるやかに変化する場合には、その最大値とする。</t>
    </r>
    <rPh sb="23" eb="24">
      <t>シ</t>
    </rPh>
    <rPh sb="66" eb="68">
      <t>ショウヒ</t>
    </rPh>
    <rPh sb="68" eb="70">
      <t>デンリョク</t>
    </rPh>
    <rPh sb="129" eb="131">
      <t>ショウヒ</t>
    </rPh>
    <rPh sb="131" eb="133">
      <t>デンリョク</t>
    </rPh>
    <phoneticPr fontId="3"/>
  </si>
  <si>
    <t>　許容差±10%</t>
    <rPh sb="1" eb="3">
      <t>キョヨウ</t>
    </rPh>
    <rPh sb="3" eb="4">
      <t>サ</t>
    </rPh>
    <phoneticPr fontId="3"/>
  </si>
  <si>
    <t>規定なし</t>
    <rPh sb="0" eb="2">
      <t>キテイ</t>
    </rPh>
    <phoneticPr fontId="3"/>
  </si>
  <si>
    <r>
      <rPr>
        <i/>
        <sz val="10"/>
        <rFont val="Cambria"/>
        <family val="1"/>
      </rPr>
      <t>T</t>
    </r>
    <r>
      <rPr>
        <vertAlign val="subscript"/>
        <sz val="10"/>
        <rFont val="Cambria"/>
        <family val="1"/>
      </rPr>
      <t xml:space="preserve">3 </t>
    </r>
    <r>
      <rPr>
        <sz val="10"/>
        <rFont val="ＭＳ Ｐゴシック"/>
        <family val="3"/>
        <charset val="128"/>
      </rPr>
      <t>：</t>
    </r>
    <r>
      <rPr>
        <sz val="10"/>
        <rFont val="Century"/>
        <family val="1"/>
      </rPr>
      <t xml:space="preserve"> </t>
    </r>
    <r>
      <rPr>
        <sz val="9"/>
        <rFont val="ＭＳ Ｐゴシック"/>
        <family val="3"/>
        <charset val="128"/>
      </rPr>
      <t>煮立て時間［min］ 水投入から沸騰開始の2分後までの時間</t>
    </r>
    <rPh sb="5" eb="7">
      <t>ニタ</t>
    </rPh>
    <rPh sb="8" eb="10">
      <t>ジカン</t>
    </rPh>
    <phoneticPr fontId="3"/>
  </si>
  <si>
    <r>
      <rPr>
        <i/>
        <sz val="10"/>
        <rFont val="ＭＳ Ｐゴシック"/>
        <family val="3"/>
        <charset val="128"/>
      </rPr>
      <t>　　</t>
    </r>
    <r>
      <rPr>
        <i/>
        <sz val="10"/>
        <rFont val="Cambria"/>
        <family val="1"/>
      </rPr>
      <t>P</t>
    </r>
    <r>
      <rPr>
        <vertAlign val="subscript"/>
        <sz val="10"/>
        <rFont val="Cambria"/>
        <family val="1"/>
      </rPr>
      <t>tG</t>
    </r>
    <r>
      <rPr>
        <vertAlign val="subscript"/>
        <sz val="10"/>
        <rFont val="Century"/>
        <family val="1"/>
      </rPr>
      <t xml:space="preserve"> </t>
    </r>
    <r>
      <rPr>
        <sz val="10"/>
        <rFont val="ＭＳ Ｐゴシック"/>
        <family val="3"/>
        <charset val="128"/>
      </rPr>
      <t>: ガス消費量[kWh]</t>
    </r>
    <rPh sb="10" eb="12">
      <t>ショウヒ</t>
    </rPh>
    <rPh sb="12" eb="13">
      <t>リョウ</t>
    </rPh>
    <phoneticPr fontId="3"/>
  </si>
  <si>
    <r>
      <t>P</t>
    </r>
    <r>
      <rPr>
        <vertAlign val="subscript"/>
        <sz val="10"/>
        <rFont val="Cambria"/>
        <family val="1"/>
      </rPr>
      <t>tG</t>
    </r>
    <r>
      <rPr>
        <sz val="10"/>
        <rFont val="Cambria"/>
        <family val="1"/>
      </rPr>
      <t xml:space="preserve"> =</t>
    </r>
    <phoneticPr fontId="3"/>
  </si>
  <si>
    <r>
      <t>　試験機器を重量計にのせ、沸騰時に水が飛び散らない水位まで釜に水を入れ、フタを開け最大入力で加熱する。沸騰し、蒸発量が安定したのち、</t>
    </r>
    <r>
      <rPr>
        <sz val="10"/>
        <rFont val="Cambria"/>
        <family val="1"/>
      </rPr>
      <t>15</t>
    </r>
    <r>
      <rPr>
        <sz val="10"/>
        <rFont val="ＭＳ Ｐゴシック"/>
        <family val="3"/>
        <charset val="128"/>
      </rPr>
      <t>分以上の間の蒸発量</t>
    </r>
    <r>
      <rPr>
        <i/>
        <sz val="10"/>
        <rFont val="Cambria"/>
        <family val="1"/>
      </rPr>
      <t>M</t>
    </r>
    <r>
      <rPr>
        <vertAlign val="subscript"/>
        <sz val="10"/>
        <rFont val="Cambria"/>
        <family val="1"/>
      </rPr>
      <t>b</t>
    </r>
    <r>
      <rPr>
        <i/>
        <sz val="10"/>
        <rFont val="Cambria"/>
        <family val="1"/>
      </rPr>
      <t xml:space="preserve"> </t>
    </r>
    <r>
      <rPr>
        <sz val="10"/>
        <rFont val="ＭＳ Ｐゴシック"/>
        <family val="3"/>
        <charset val="128"/>
      </rPr>
      <t>[kg] およびガス消費量</t>
    </r>
    <r>
      <rPr>
        <i/>
        <sz val="10"/>
        <rFont val="Cambria"/>
        <family val="1"/>
      </rPr>
      <t>P</t>
    </r>
    <r>
      <rPr>
        <vertAlign val="subscript"/>
        <sz val="10"/>
        <rFont val="Cambria"/>
        <family val="1"/>
      </rPr>
      <t>bG</t>
    </r>
    <r>
      <rPr>
        <i/>
        <sz val="10"/>
        <rFont val="Century"/>
        <family val="1"/>
      </rPr>
      <t xml:space="preserve"> </t>
    </r>
    <r>
      <rPr>
        <sz val="10"/>
        <rFont val="ＭＳ Ｐゴシック"/>
        <family val="3"/>
        <charset val="128"/>
      </rPr>
      <t>[kWh] を測定する。
　沸騰時熱効率</t>
    </r>
    <r>
      <rPr>
        <i/>
        <sz val="10"/>
        <rFont val="Cambria"/>
        <family val="1"/>
      </rPr>
      <t>η</t>
    </r>
    <r>
      <rPr>
        <vertAlign val="subscript"/>
        <sz val="10"/>
        <rFont val="Cambria"/>
        <family val="1"/>
      </rPr>
      <t>b</t>
    </r>
    <r>
      <rPr>
        <sz val="10"/>
        <rFont val="Cambria"/>
        <family val="1"/>
      </rPr>
      <t xml:space="preserve"> </t>
    </r>
    <r>
      <rPr>
        <sz val="10"/>
        <rFont val="ＭＳ Ｐゴシック"/>
        <family val="3"/>
        <charset val="128"/>
      </rPr>
      <t>[%] は、次式で計算する。</t>
    </r>
    <rPh sb="29" eb="30">
      <t>カマ</t>
    </rPh>
    <rPh sb="39" eb="40">
      <t>ア</t>
    </rPh>
    <rPh sb="90" eb="93">
      <t>ショウヒリョウ</t>
    </rPh>
    <phoneticPr fontId="3"/>
  </si>
  <si>
    <r>
      <t>　　　</t>
    </r>
    <r>
      <rPr>
        <i/>
        <sz val="10"/>
        <rFont val="Cambria"/>
        <family val="1"/>
      </rPr>
      <t>p</t>
    </r>
    <r>
      <rPr>
        <vertAlign val="subscript"/>
        <sz val="10"/>
        <rFont val="Cambria"/>
        <family val="1"/>
      </rPr>
      <t>bG</t>
    </r>
    <r>
      <rPr>
        <sz val="10"/>
        <rFont val="Cambria"/>
        <family val="1"/>
      </rPr>
      <t xml:space="preserve"> </t>
    </r>
    <r>
      <rPr>
        <sz val="10"/>
        <rFont val="ＭＳ Ｐゴシック"/>
        <family val="3"/>
        <charset val="128"/>
      </rPr>
      <t>：ガス消費量[kWh]</t>
    </r>
    <phoneticPr fontId="3"/>
  </si>
  <si>
    <r>
      <rPr>
        <i/>
        <sz val="10"/>
        <rFont val="Cambria"/>
        <family val="1"/>
      </rPr>
      <t>p</t>
    </r>
    <r>
      <rPr>
        <vertAlign val="subscript"/>
        <sz val="10"/>
        <rFont val="Cambria"/>
        <family val="1"/>
      </rPr>
      <t>bG</t>
    </r>
    <r>
      <rPr>
        <sz val="10"/>
        <rFont val="Cambria"/>
        <family val="1"/>
      </rPr>
      <t xml:space="preserve"> = </t>
    </r>
    <phoneticPr fontId="3"/>
  </si>
  <si>
    <r>
      <rPr>
        <sz val="10"/>
        <rFont val="ＭＳ Ｐゴシック"/>
        <family val="3"/>
        <charset val="128"/>
      </rPr>
      <t>　ガス消費量</t>
    </r>
    <r>
      <rPr>
        <i/>
        <sz val="10"/>
        <rFont val="Cambria"/>
        <family val="1"/>
      </rPr>
      <t>P</t>
    </r>
    <r>
      <rPr>
        <vertAlign val="subscript"/>
        <sz val="10"/>
        <rFont val="Cambria"/>
        <family val="1"/>
      </rPr>
      <t>cG</t>
    </r>
    <r>
      <rPr>
        <sz val="10"/>
        <rFont val="ＭＳ Ｐゴシック"/>
        <family val="3"/>
        <charset val="128"/>
      </rPr>
      <t>[kWh/回]は、次式にて算出する。</t>
    </r>
    <rPh sb="3" eb="6">
      <t>ショウヒリョウ</t>
    </rPh>
    <rPh sb="14" eb="15">
      <t>カイ</t>
    </rPh>
    <rPh sb="18" eb="20">
      <t>ジシキ</t>
    </rPh>
    <rPh sb="22" eb="24">
      <t>サンシュツ</t>
    </rPh>
    <phoneticPr fontId="3"/>
  </si>
  <si>
    <r>
      <t xml:space="preserve">食材の
</t>
    </r>
    <r>
      <rPr>
        <sz val="9"/>
        <rFont val="Cambria"/>
        <family val="1"/>
      </rPr>
      <t>1</t>
    </r>
    <r>
      <rPr>
        <sz val="9"/>
        <rFont val="ＭＳ Ｐゴシック"/>
        <family val="3"/>
        <charset val="128"/>
      </rPr>
      <t xml:space="preserve">人分重量
</t>
    </r>
    <r>
      <rPr>
        <i/>
        <sz val="11"/>
        <rFont val="Cambria"/>
        <family val="1"/>
      </rPr>
      <t xml:space="preserve"> m</t>
    </r>
    <r>
      <rPr>
        <vertAlign val="subscript"/>
        <sz val="11"/>
        <rFont val="Cambria"/>
        <family val="1"/>
      </rPr>
      <t>c</t>
    </r>
    <rPh sb="0" eb="2">
      <t>ショクザイ</t>
    </rPh>
    <rPh sb="5" eb="6">
      <t>ニン</t>
    </rPh>
    <rPh sb="6" eb="7">
      <t>ブン</t>
    </rPh>
    <rPh sb="7" eb="9">
      <t>ジュウリョウ</t>
    </rPh>
    <phoneticPr fontId="3"/>
  </si>
  <si>
    <r>
      <rPr>
        <sz val="9"/>
        <rFont val="Cambria"/>
        <family val="1"/>
      </rPr>
      <t>1</t>
    </r>
    <r>
      <rPr>
        <sz val="9"/>
        <rFont val="ＭＳ Ｐゴシック"/>
        <family val="3"/>
        <charset val="128"/>
      </rPr>
      <t xml:space="preserve">人分重量
</t>
    </r>
    <r>
      <rPr>
        <sz val="9"/>
        <rFont val="HGP行書体"/>
        <family val="4"/>
        <charset val="128"/>
      </rPr>
      <t>ｗ</t>
    </r>
    <r>
      <rPr>
        <vertAlign val="subscript"/>
        <sz val="9"/>
        <rFont val="Cambria"/>
        <family val="1"/>
      </rPr>
      <t>w</t>
    </r>
    <rPh sb="1" eb="3">
      <t>ニンブン</t>
    </rPh>
    <rPh sb="2" eb="3">
      <t>ブン</t>
    </rPh>
    <rPh sb="3" eb="4">
      <t>ジュウ</t>
    </rPh>
    <phoneticPr fontId="3"/>
  </si>
  <si>
    <r>
      <rPr>
        <sz val="10"/>
        <rFont val="HGP行書体"/>
        <family val="4"/>
        <charset val="128"/>
      </rPr>
      <t>ｗ</t>
    </r>
    <r>
      <rPr>
        <vertAlign val="subscript"/>
        <sz val="10"/>
        <rFont val="Cambria"/>
        <family val="1"/>
      </rPr>
      <t>w</t>
    </r>
    <r>
      <rPr>
        <vertAlign val="subscript"/>
        <sz val="10"/>
        <rFont val="HGP行書体"/>
        <family val="4"/>
        <charset val="128"/>
      </rPr>
      <t>　</t>
    </r>
    <r>
      <rPr>
        <sz val="10"/>
        <rFont val="ＭＳ Ｐゴシック"/>
        <family val="3"/>
        <charset val="128"/>
      </rPr>
      <t>：水に置き換える場合の</t>
    </r>
    <r>
      <rPr>
        <sz val="10"/>
        <rFont val="Cambria"/>
        <family val="1"/>
      </rPr>
      <t>1</t>
    </r>
    <r>
      <rPr>
        <sz val="10"/>
        <rFont val="ＭＳ Ｐゴシック"/>
        <family val="3"/>
        <charset val="128"/>
      </rPr>
      <t>人分重量[g]</t>
    </r>
    <rPh sb="6" eb="7">
      <t>オ</t>
    </rPh>
    <rPh sb="8" eb="9">
      <t>カ</t>
    </rPh>
    <rPh sb="17" eb="18">
      <t>ジュウ</t>
    </rPh>
    <phoneticPr fontId="3"/>
  </si>
  <si>
    <r>
      <rPr>
        <sz val="10"/>
        <rFont val="HGP行書体"/>
        <family val="4"/>
        <charset val="128"/>
      </rPr>
      <t>ｍ</t>
    </r>
    <r>
      <rPr>
        <vertAlign val="subscript"/>
        <sz val="10"/>
        <rFont val="Cambria"/>
        <family val="1"/>
      </rPr>
      <t>c</t>
    </r>
    <r>
      <rPr>
        <vertAlign val="subscript"/>
        <sz val="10"/>
        <rFont val="HGP行書体"/>
        <family val="4"/>
        <charset val="128"/>
      </rPr>
      <t>　</t>
    </r>
    <r>
      <rPr>
        <vertAlign val="subscript"/>
        <sz val="10"/>
        <rFont val="Century"/>
        <family val="1"/>
      </rPr>
      <t xml:space="preserve"> </t>
    </r>
    <r>
      <rPr>
        <sz val="10"/>
        <rFont val="ＭＳ Ｐゴシック"/>
        <family val="3"/>
        <charset val="128"/>
      </rPr>
      <t>：食材の</t>
    </r>
    <r>
      <rPr>
        <sz val="10"/>
        <rFont val="Century"/>
        <family val="1"/>
      </rPr>
      <t>1</t>
    </r>
    <r>
      <rPr>
        <sz val="10"/>
        <rFont val="ＭＳ Ｐゴシック"/>
        <family val="3"/>
        <charset val="128"/>
      </rPr>
      <t>人分重量[g]　（表2)</t>
    </r>
    <rPh sb="5" eb="7">
      <t>ショクザイ</t>
    </rPh>
    <rPh sb="11" eb="13">
      <t>ジュウリョウ</t>
    </rPh>
    <rPh sb="18" eb="19">
      <t>ヒョウ</t>
    </rPh>
    <phoneticPr fontId="3"/>
  </si>
  <si>
    <t>1人分</t>
    <rPh sb="2" eb="3">
      <t>ブン</t>
    </rPh>
    <phoneticPr fontId="3"/>
  </si>
  <si>
    <t>煮込みを開始した時の釜底表面温度　=</t>
    <rPh sb="0" eb="2">
      <t>ニコ</t>
    </rPh>
    <rPh sb="4" eb="6">
      <t>カイシ</t>
    </rPh>
    <rPh sb="8" eb="9">
      <t>トキ</t>
    </rPh>
    <rPh sb="12" eb="14">
      <t>ヒョウメン</t>
    </rPh>
    <phoneticPr fontId="3"/>
  </si>
  <si>
    <t>煮込みが終了してから5分後の釜底表面温度　=</t>
    <rPh sb="0" eb="2">
      <t>ニコ</t>
    </rPh>
    <rPh sb="16" eb="18">
      <t>ヒョウメン</t>
    </rPh>
    <phoneticPr fontId="3"/>
  </si>
  <si>
    <t>煮込み終了2分前の入力調整（0kW にする）の有/無　=</t>
    <rPh sb="0" eb="2">
      <t>ニコ</t>
    </rPh>
    <rPh sb="3" eb="5">
      <t>シュウリョウ</t>
    </rPh>
    <rPh sb="6" eb="8">
      <t>フンマエ</t>
    </rPh>
    <rPh sb="9" eb="11">
      <t>ニュウリョク</t>
    </rPh>
    <rPh sb="11" eb="13">
      <t>チョウセイ</t>
    </rPh>
    <rPh sb="23" eb="24">
      <t>アリ</t>
    </rPh>
    <rPh sb="25" eb="26">
      <t>ナシ</t>
    </rPh>
    <phoneticPr fontId="3"/>
  </si>
  <si>
    <t>[流量計の選択]</t>
    <rPh sb="1" eb="4">
      <t>リュウリョウケイ</t>
    </rPh>
    <rPh sb="5" eb="7">
      <t>センタク</t>
    </rPh>
    <phoneticPr fontId="3"/>
  </si>
  <si>
    <r>
      <t>ガスおよび電気などの複数のエネルギー源を消費する試験機器のエネルギー消費量</t>
    </r>
    <r>
      <rPr>
        <i/>
        <sz val="10"/>
        <rFont val="Cambria"/>
        <family val="1"/>
      </rPr>
      <t>Q</t>
    </r>
    <r>
      <rPr>
        <sz val="10"/>
        <rFont val="ＭＳ Ｐゴシック"/>
        <family val="3"/>
        <charset val="128"/>
      </rPr>
      <t>はそれぞれ個別に算出する。</t>
    </r>
    <rPh sb="5" eb="7">
      <t>デンキ</t>
    </rPh>
    <rPh sb="10" eb="12">
      <t>フクスウ</t>
    </rPh>
    <rPh sb="18" eb="19">
      <t>ゲン</t>
    </rPh>
    <rPh sb="20" eb="22">
      <t>ショウヒ</t>
    </rPh>
    <rPh sb="24" eb="26">
      <t>シケン</t>
    </rPh>
    <rPh sb="26" eb="28">
      <t>キキ</t>
    </rPh>
    <rPh sb="34" eb="36">
      <t>ショウヒ</t>
    </rPh>
    <rPh sb="36" eb="37">
      <t>リョウ</t>
    </rPh>
    <rPh sb="43" eb="45">
      <t>コベツ</t>
    </rPh>
    <rPh sb="46" eb="48">
      <t>サンシュツ</t>
    </rPh>
    <phoneticPr fontId="3"/>
  </si>
  <si>
    <r>
      <rPr>
        <sz val="10"/>
        <rFont val="Century"/>
        <family val="1"/>
      </rPr>
      <t xml:space="preserve">  </t>
    </r>
    <r>
      <rPr>
        <sz val="10"/>
        <rFont val="ＭＳ Ｐゴシック"/>
        <family val="3"/>
        <charset val="128"/>
      </rPr>
      <t>調理品目をけんちん汁とし、小学校用を想定した食材を性能指標基準の巻末資料</t>
    </r>
    <r>
      <rPr>
        <sz val="10"/>
        <rFont val="Century"/>
        <family val="1"/>
      </rPr>
      <t>1</t>
    </r>
    <r>
      <rPr>
        <sz val="10"/>
        <rFont val="ＭＳ Ｐゴシック"/>
        <family val="3"/>
        <charset val="128"/>
      </rPr>
      <t xml:space="preserve"> に示す。最大調理量</t>
    </r>
    <r>
      <rPr>
        <i/>
        <sz val="10"/>
        <rFont val="Cambria"/>
        <family val="1"/>
      </rPr>
      <t>V</t>
    </r>
    <r>
      <rPr>
        <vertAlign val="subscript"/>
        <sz val="10"/>
        <rFont val="Cambria"/>
        <family val="1"/>
      </rPr>
      <t xml:space="preserve">m </t>
    </r>
    <r>
      <rPr>
        <sz val="10"/>
        <rFont val="Century"/>
        <family val="1"/>
      </rPr>
      <t>[</t>
    </r>
    <r>
      <rPr>
        <sz val="10"/>
        <rFont val="ＭＳ Ｐゴシック"/>
        <family val="3"/>
        <charset val="128"/>
      </rPr>
      <t>食/回] の食材を用意し、下図 に示す予熱、炒め、煮立ておよび煮込みの工程（煮立て時および煮込み時には、フタを閉める。）で調理する。ただし、食材を用いる替わりに、性能測定基準の巻末資料1 に示す方法で水に置き換えてもよい。
  最大調理量</t>
    </r>
    <r>
      <rPr>
        <i/>
        <sz val="10"/>
        <rFont val="Cambria"/>
        <family val="1"/>
      </rPr>
      <t>V</t>
    </r>
    <r>
      <rPr>
        <vertAlign val="subscript"/>
        <sz val="10"/>
        <rFont val="Cambria"/>
        <family val="1"/>
      </rPr>
      <t>m</t>
    </r>
    <r>
      <rPr>
        <vertAlign val="subscript"/>
        <sz val="10"/>
        <rFont val="Century"/>
        <family val="1"/>
      </rPr>
      <t xml:space="preserve"> </t>
    </r>
    <r>
      <rPr>
        <sz val="10"/>
        <rFont val="ＭＳ Ｐゴシック"/>
        <family val="3"/>
        <charset val="128"/>
      </rPr>
      <t>[食/回] は、釜の70 % の水位に相当する量を目安とし、製造者の推奨値とする。煮込み入力</t>
    </r>
    <r>
      <rPr>
        <i/>
        <sz val="10"/>
        <rFont val="Calisto MT"/>
        <family val="1"/>
      </rPr>
      <t>P</t>
    </r>
    <r>
      <rPr>
        <vertAlign val="subscript"/>
        <sz val="10"/>
        <rFont val="Calisto MT"/>
        <family val="1"/>
      </rPr>
      <t>4</t>
    </r>
    <r>
      <rPr>
        <sz val="10"/>
        <rFont val="Calisto MT"/>
        <family val="1"/>
      </rPr>
      <t xml:space="preserve"> </t>
    </r>
    <r>
      <rPr>
        <sz val="10"/>
        <rFont val="ＭＳ Ｐゴシック"/>
        <family val="3"/>
        <charset val="128"/>
      </rPr>
      <t>は、沸騰寸前の状態を維持するため、煮込み終了時の釜底表面の温度が煮込み開始時の釜底表面の温度より2 ℃下回らない入力を目安とし、予備試験で求める。なお、予備試験時に、煮込み開始時の釜底表面の温度より2 ℃下回らない状態が煮込み終了後に5分間以上継続する場合には、余熱による焦げ付きのおそれがあるため、煮込み終了2分前に煮込み入力</t>
    </r>
    <r>
      <rPr>
        <i/>
        <sz val="10"/>
        <rFont val="Cambria"/>
        <family val="1"/>
      </rPr>
      <t>P</t>
    </r>
    <r>
      <rPr>
        <vertAlign val="subscript"/>
        <sz val="10"/>
        <rFont val="Cambria"/>
        <family val="1"/>
      </rPr>
      <t>4</t>
    </r>
    <r>
      <rPr>
        <sz val="10"/>
        <rFont val="Cambria"/>
        <family val="1"/>
      </rPr>
      <t xml:space="preserve"> </t>
    </r>
    <r>
      <rPr>
        <sz val="10"/>
        <rFont val="ＭＳ Ｐゴシック"/>
        <family val="3"/>
        <charset val="128"/>
      </rPr>
      <t>を0kW にする。調理に要した時間</t>
    </r>
    <r>
      <rPr>
        <i/>
        <sz val="10"/>
        <rFont val="Cambria"/>
        <family val="1"/>
      </rPr>
      <t>T</t>
    </r>
    <r>
      <rPr>
        <vertAlign val="subscript"/>
        <sz val="10"/>
        <rFont val="Cambria"/>
        <family val="1"/>
      </rPr>
      <t xml:space="preserve">c </t>
    </r>
    <r>
      <rPr>
        <sz val="10"/>
        <rFont val="ＭＳ Ｐゴシック"/>
        <family val="3"/>
        <charset val="128"/>
      </rPr>
      <t>[min/回] は、予熱開始から煮込み終了までの時間とする。調理に要した時間</t>
    </r>
    <r>
      <rPr>
        <i/>
        <sz val="10"/>
        <rFont val="Cambria"/>
        <family val="1"/>
      </rPr>
      <t>T</t>
    </r>
    <r>
      <rPr>
        <vertAlign val="subscript"/>
        <sz val="10"/>
        <rFont val="Cambria"/>
        <family val="1"/>
      </rPr>
      <t>c</t>
    </r>
    <r>
      <rPr>
        <sz val="10"/>
        <rFont val="ＭＳ Ｐゴシック"/>
        <family val="3"/>
        <charset val="128"/>
      </rPr>
      <t xml:space="preserve"> [min/回] の間のエネルギー消費量</t>
    </r>
    <r>
      <rPr>
        <i/>
        <sz val="10"/>
        <rFont val="Cambria"/>
        <family val="1"/>
      </rPr>
      <t>P</t>
    </r>
    <r>
      <rPr>
        <vertAlign val="subscript"/>
        <sz val="10"/>
        <rFont val="Cambria"/>
        <family val="1"/>
      </rPr>
      <t>c</t>
    </r>
    <r>
      <rPr>
        <sz val="10"/>
        <rFont val="ＭＳ Ｐゴシック"/>
        <family val="3"/>
        <charset val="128"/>
      </rPr>
      <t xml:space="preserve"> [kWh/回] を測定する。
 なお、ガスおよび電気などの複数のエネルギー源を消費する試験機器のエネルギー消費量</t>
    </r>
    <r>
      <rPr>
        <i/>
        <sz val="10"/>
        <rFont val="Cambria"/>
        <family val="1"/>
      </rPr>
      <t>Q</t>
    </r>
    <r>
      <rPr>
        <sz val="10"/>
        <rFont val="ＭＳ Ｐゴシック"/>
        <family val="3"/>
        <charset val="128"/>
      </rPr>
      <t>はそれぞれ個別に算出する。</t>
    </r>
    <rPh sb="66" eb="67">
      <t>シタ</t>
    </rPh>
    <rPh sb="136" eb="138">
      <t>ソクテイ</t>
    </rPh>
    <rPh sb="498" eb="500">
      <t>デンキ</t>
    </rPh>
    <rPh sb="503" eb="505">
      <t>フクスウ</t>
    </rPh>
    <rPh sb="511" eb="512">
      <t>ゲン</t>
    </rPh>
    <rPh sb="513" eb="515">
      <t>ショウヒ</t>
    </rPh>
    <rPh sb="517" eb="519">
      <t>シケン</t>
    </rPh>
    <rPh sb="519" eb="521">
      <t>キキ</t>
    </rPh>
    <rPh sb="527" eb="529">
      <t>ショウヒ</t>
    </rPh>
    <rPh sb="529" eb="530">
      <t>リョウ</t>
    </rPh>
    <rPh sb="536" eb="538">
      <t>コベツ</t>
    </rPh>
    <rPh sb="539" eb="541">
      <t>サンシュツ</t>
    </rPh>
    <phoneticPr fontId="3"/>
  </si>
  <si>
    <r>
      <t>　試験機器の最大ガス消費量と定格エネルギー消費量（ガス）の差</t>
    </r>
    <r>
      <rPr>
        <i/>
        <sz val="10"/>
        <rFont val="Cambria"/>
        <family val="1"/>
      </rPr>
      <t>ε</t>
    </r>
    <r>
      <rPr>
        <vertAlign val="subscript"/>
        <sz val="10"/>
        <rFont val="Cambria"/>
        <family val="1"/>
      </rPr>
      <t>p</t>
    </r>
    <r>
      <rPr>
        <sz val="10"/>
        <rFont val="ＭＳ Ｐゴシック"/>
        <family val="3"/>
        <charset val="128"/>
      </rPr>
      <t>[%] がガス消費量の許容差に適合するように、定格エネルギー消費量（ガス）</t>
    </r>
    <r>
      <rPr>
        <i/>
        <sz val="10"/>
        <rFont val="Cambria"/>
        <family val="1"/>
      </rPr>
      <t>p</t>
    </r>
    <r>
      <rPr>
        <vertAlign val="subscript"/>
        <sz val="10"/>
        <rFont val="Cambria"/>
        <family val="1"/>
      </rPr>
      <t>rG</t>
    </r>
    <r>
      <rPr>
        <sz val="10"/>
        <rFont val="ＭＳ Ｐゴシック"/>
        <family val="3"/>
        <charset val="128"/>
      </rPr>
      <t>[kW] を定める。
　複数の独立部位をもつ試験機器の場合には、独立部位ごとに試験機器の最大ガス消費量</t>
    </r>
    <r>
      <rPr>
        <i/>
        <sz val="10"/>
        <rFont val="Cambria"/>
        <family val="1"/>
      </rPr>
      <t>p</t>
    </r>
    <r>
      <rPr>
        <vertAlign val="subscript"/>
        <sz val="10"/>
        <rFont val="Cambria"/>
        <family val="1"/>
      </rPr>
      <t>xG</t>
    </r>
    <r>
      <rPr>
        <sz val="10"/>
        <rFont val="ＭＳ Ｐゴシック"/>
        <family val="3"/>
        <charset val="128"/>
      </rPr>
      <t>[kW] を測定し、その合計値に基づき、製造者が定める。なお、同じ独立部位とみなせる場合には、同じ測定値になるとみなして測定を省略し、定格エネルギー消費量（ガス）</t>
    </r>
    <r>
      <rPr>
        <i/>
        <sz val="10"/>
        <rFont val="Cambria"/>
        <family val="1"/>
      </rPr>
      <t>p</t>
    </r>
    <r>
      <rPr>
        <vertAlign val="subscript"/>
        <sz val="10"/>
        <rFont val="Cambria"/>
        <family val="1"/>
      </rPr>
      <t>rG</t>
    </r>
    <r>
      <rPr>
        <sz val="10"/>
        <rFont val="ＭＳ Ｐゴシック"/>
        <family val="3"/>
        <charset val="128"/>
      </rPr>
      <t xml:space="preserve">[kW] を定めてもよい。なお、ガスおよび電気など複数のエネルギー源を消費する試験機器の場合には、それぞれ個別に定格エネルギー消費量を定める。
</t>
    </r>
    <rPh sb="10" eb="13">
      <t>ショウヒリョウ</t>
    </rPh>
    <rPh sb="23" eb="24">
      <t>リョウ</t>
    </rPh>
    <rPh sb="41" eb="42">
      <t>リョウ</t>
    </rPh>
    <rPh sb="64" eb="65">
      <t>リョウ</t>
    </rPh>
    <rPh sb="84" eb="86">
      <t>フクスウ</t>
    </rPh>
    <rPh sb="87" eb="89">
      <t>ドクリツ</t>
    </rPh>
    <rPh sb="89" eb="91">
      <t>ブイ</t>
    </rPh>
    <rPh sb="94" eb="96">
      <t>シケン</t>
    </rPh>
    <rPh sb="96" eb="98">
      <t>キキ</t>
    </rPh>
    <phoneticPr fontId="3"/>
  </si>
  <si>
    <t>【ガス】</t>
    <phoneticPr fontId="3"/>
  </si>
  <si>
    <t>【電気】</t>
    <rPh sb="1" eb="3">
      <t>デンキ</t>
    </rPh>
    <phoneticPr fontId="3"/>
  </si>
  <si>
    <r>
      <rPr>
        <i/>
        <sz val="10"/>
        <rFont val="Cambria"/>
        <family val="1"/>
      </rPr>
      <t>T</t>
    </r>
    <r>
      <rPr>
        <vertAlign val="subscript"/>
        <sz val="10"/>
        <rFont val="Cambria"/>
        <family val="1"/>
      </rPr>
      <t>c</t>
    </r>
    <r>
      <rPr>
        <vertAlign val="subscript"/>
        <sz val="10"/>
        <rFont val="Century"/>
        <family val="1"/>
      </rPr>
      <t xml:space="preserve"> </t>
    </r>
    <r>
      <rPr>
        <sz val="10"/>
        <rFont val="ＭＳ Ｐゴシック"/>
        <family val="3"/>
        <charset val="128"/>
      </rPr>
      <t xml:space="preserve">：調理に要した時間［min/回］     </t>
    </r>
    <r>
      <rPr>
        <i/>
        <sz val="10"/>
        <rFont val="Cambria"/>
        <family val="1"/>
      </rPr>
      <t>T</t>
    </r>
    <r>
      <rPr>
        <vertAlign val="subscript"/>
        <sz val="10"/>
        <rFont val="Cambria"/>
        <family val="1"/>
      </rPr>
      <t xml:space="preserve">c </t>
    </r>
    <r>
      <rPr>
        <sz val="10"/>
        <rFont val="Cambria"/>
        <family val="1"/>
      </rPr>
      <t>=</t>
    </r>
    <r>
      <rPr>
        <i/>
        <sz val="10"/>
        <rFont val="Cambria"/>
        <family val="1"/>
      </rPr>
      <t xml:space="preserve"> T</t>
    </r>
    <r>
      <rPr>
        <vertAlign val="subscript"/>
        <sz val="10"/>
        <rFont val="Cambria"/>
        <family val="1"/>
      </rPr>
      <t>1</t>
    </r>
    <r>
      <rPr>
        <sz val="10"/>
        <rFont val="Cambria"/>
        <family val="1"/>
      </rPr>
      <t xml:space="preserve"> + 6 + </t>
    </r>
    <r>
      <rPr>
        <i/>
        <sz val="10"/>
        <rFont val="Cambria"/>
        <family val="1"/>
      </rPr>
      <t>T</t>
    </r>
    <r>
      <rPr>
        <vertAlign val="subscript"/>
        <sz val="10"/>
        <rFont val="Cambria"/>
        <family val="1"/>
      </rPr>
      <t>3</t>
    </r>
    <r>
      <rPr>
        <sz val="10"/>
        <rFont val="Cambria"/>
        <family val="1"/>
      </rPr>
      <t xml:space="preserve"> + 20</t>
    </r>
    <rPh sb="4" eb="6">
      <t>チョウリ</t>
    </rPh>
    <rPh sb="7" eb="8">
      <t>ヨウ</t>
    </rPh>
    <rPh sb="10" eb="12">
      <t>ジカン</t>
    </rPh>
    <rPh sb="17" eb="18">
      <t>カイ</t>
    </rPh>
    <phoneticPr fontId="3"/>
  </si>
  <si>
    <r>
      <rPr>
        <i/>
        <sz val="10"/>
        <rFont val="Cambria"/>
        <family val="1"/>
      </rPr>
      <t>ε</t>
    </r>
    <r>
      <rPr>
        <vertAlign val="subscript"/>
        <sz val="10"/>
        <rFont val="Cambria"/>
        <family val="1"/>
      </rPr>
      <t xml:space="preserve">p </t>
    </r>
    <r>
      <rPr>
        <sz val="10"/>
        <rFont val="ＭＳ Ｐゴシック"/>
        <family val="3"/>
        <charset val="128"/>
      </rPr>
      <t>：</t>
    </r>
    <r>
      <rPr>
        <sz val="10"/>
        <rFont val="Century"/>
        <family val="1"/>
      </rPr>
      <t xml:space="preserve"> </t>
    </r>
    <r>
      <rPr>
        <sz val="10"/>
        <rFont val="ＭＳ Ｐゴシック"/>
        <family val="3"/>
        <charset val="128"/>
      </rPr>
      <t>試験機器の最大ガス消費量
　　　　と</t>
    </r>
    <r>
      <rPr>
        <sz val="10"/>
        <rFont val="Century"/>
        <family val="1"/>
      </rPr>
      <t xml:space="preserve"> </t>
    </r>
    <r>
      <rPr>
        <sz val="10"/>
        <rFont val="ＭＳ Ｐゴシック"/>
        <family val="3"/>
        <charset val="128"/>
      </rPr>
      <t>定格エネルギー消費量（ガス）の差</t>
    </r>
    <rPh sb="10" eb="12">
      <t>サイダイ</t>
    </rPh>
    <rPh sb="14" eb="16">
      <t>ショウヒ</t>
    </rPh>
    <rPh sb="16" eb="17">
      <t>リョウ</t>
    </rPh>
    <rPh sb="24" eb="26">
      <t>テイカク</t>
    </rPh>
    <rPh sb="31" eb="33">
      <t>ショウヒ</t>
    </rPh>
    <rPh sb="33" eb="34">
      <t>リョウ</t>
    </rPh>
    <rPh sb="39" eb="40">
      <t>サ</t>
    </rPh>
    <phoneticPr fontId="3"/>
  </si>
  <si>
    <r>
      <t>　　</t>
    </r>
    <r>
      <rPr>
        <i/>
        <sz val="10"/>
        <rFont val="Cambria"/>
        <family val="1"/>
      </rPr>
      <t>Π</t>
    </r>
    <r>
      <rPr>
        <vertAlign val="subscript"/>
        <sz val="10"/>
        <rFont val="Cambria"/>
        <family val="1"/>
      </rPr>
      <t>s</t>
    </r>
    <r>
      <rPr>
        <sz val="10"/>
        <rFont val="ＭＳ Ｐゴシック"/>
        <family val="3"/>
        <charset val="128"/>
      </rPr>
      <t xml:space="preserve"> ： 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</si>
  <si>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r>
      <rPr>
        <sz val="10"/>
        <rFont val="Symbol"/>
        <family val="1"/>
        <charset val="2"/>
      </rPr>
      <t xml:space="preserve">  </t>
    </r>
    <r>
      <rPr>
        <sz val="10"/>
        <rFont val="ＭＳ Ｐゴシック"/>
        <family val="3"/>
        <charset val="128"/>
      </rPr>
      <t>釜の70% の水位まで水を入れ、フタを閉め、室温になじませた後、加熱に用いる水の初温</t>
    </r>
    <r>
      <rPr>
        <i/>
        <sz val="10"/>
        <rFont val="Cambria"/>
        <family val="1"/>
      </rPr>
      <t>θ</t>
    </r>
    <r>
      <rPr>
        <vertAlign val="subscript"/>
        <sz val="10"/>
        <rFont val="Cambria"/>
        <family val="1"/>
      </rPr>
      <t>s</t>
    </r>
    <r>
      <rPr>
        <vertAlign val="subscript"/>
        <sz val="10"/>
        <rFont val="Century"/>
        <family val="1"/>
      </rPr>
      <t xml:space="preserve"> </t>
    </r>
    <r>
      <rPr>
        <sz val="10"/>
        <rFont val="ＭＳ Ｐゴシック"/>
        <family val="3"/>
        <charset val="128"/>
      </rPr>
      <t>[℃] を測定する。最大入力で加熱を始め、水温が初温</t>
    </r>
    <r>
      <rPr>
        <i/>
        <sz val="10"/>
        <rFont val="Cambria"/>
        <family val="1"/>
      </rPr>
      <t>θ</t>
    </r>
    <r>
      <rPr>
        <vertAlign val="subscript"/>
        <sz val="10"/>
        <rFont val="Cambria"/>
        <family val="1"/>
      </rPr>
      <t>s</t>
    </r>
    <r>
      <rPr>
        <sz val="10"/>
        <rFont val="ＭＳ Ｐゴシック"/>
        <family val="3"/>
        <charset val="128"/>
      </rPr>
      <t xml:space="preserve"> [℃] より45 ℃上昇した時に撹拌羽根等で撹拌を始め、初温</t>
    </r>
    <r>
      <rPr>
        <i/>
        <sz val="10"/>
        <rFont val="Cambria"/>
        <family val="1"/>
      </rPr>
      <t>θ</t>
    </r>
    <r>
      <rPr>
        <vertAlign val="subscript"/>
        <sz val="10"/>
        <rFont val="Cambria"/>
        <family val="1"/>
      </rPr>
      <t>s</t>
    </r>
    <r>
      <rPr>
        <sz val="10"/>
        <rFont val="ＭＳ Ｐゴシック"/>
        <family val="3"/>
        <charset val="128"/>
      </rPr>
      <t xml:space="preserve"> [℃] より50℃上昇したら加熱を停止する。さらに撹拌を続け、到達最高温度を加熱された水の最終温度</t>
    </r>
    <r>
      <rPr>
        <i/>
        <sz val="10"/>
        <rFont val="Cambria"/>
        <family val="1"/>
      </rPr>
      <t>θ</t>
    </r>
    <r>
      <rPr>
        <vertAlign val="subscript"/>
        <sz val="10"/>
        <rFont val="Cambria"/>
        <family val="1"/>
      </rPr>
      <t xml:space="preserve">f  </t>
    </r>
    <r>
      <rPr>
        <sz val="10"/>
        <rFont val="ＭＳ Ｐゴシック"/>
        <family val="3"/>
        <charset val="128"/>
      </rPr>
      <t>[℃]とする。加熱に要したガス消費量</t>
    </r>
    <r>
      <rPr>
        <i/>
        <sz val="10"/>
        <rFont val="Cambria"/>
        <family val="1"/>
      </rPr>
      <t>P</t>
    </r>
    <r>
      <rPr>
        <vertAlign val="subscript"/>
        <sz val="10"/>
        <rFont val="Cambria"/>
        <family val="1"/>
      </rPr>
      <t>tG</t>
    </r>
    <r>
      <rPr>
        <sz val="10"/>
        <rFont val="Cambria"/>
        <family val="1"/>
      </rPr>
      <t xml:space="preserve"> </t>
    </r>
    <r>
      <rPr>
        <sz val="10"/>
        <rFont val="ＭＳ Ｐゴシック"/>
        <family val="3"/>
        <charset val="128"/>
      </rPr>
      <t>[kWh] を測定する。
  立上り時熱効率</t>
    </r>
    <r>
      <rPr>
        <i/>
        <sz val="10"/>
        <rFont val="Cambria"/>
        <family val="1"/>
      </rPr>
      <t>η</t>
    </r>
    <r>
      <rPr>
        <vertAlign val="subscript"/>
        <sz val="10"/>
        <rFont val="Cambria"/>
        <family val="1"/>
      </rPr>
      <t>s</t>
    </r>
    <r>
      <rPr>
        <sz val="10"/>
        <rFont val="ＭＳ Ｐゴシック"/>
        <family val="3"/>
        <charset val="128"/>
      </rPr>
      <t xml:space="preserve"> ［%］ は、次式で計算する。
</t>
    </r>
    <rPh sb="21" eb="22">
      <t>シ</t>
    </rPh>
    <rPh sb="96" eb="97">
      <t>トウ</t>
    </rPh>
    <rPh sb="147" eb="149">
      <t>カネツ</t>
    </rPh>
    <rPh sb="152" eb="153">
      <t>ミズ</t>
    </rPh>
    <rPh sb="179" eb="180">
      <t>リョウ</t>
    </rPh>
    <phoneticPr fontId="3"/>
  </si>
  <si>
    <t>気圧
(hPa)</t>
    <rPh sb="0" eb="1">
      <t>キ</t>
    </rPh>
    <rPh sb="1" eb="2">
      <t>アツ</t>
    </rPh>
    <phoneticPr fontId="3"/>
  </si>
  <si>
    <r>
      <rPr>
        <i/>
        <sz val="10"/>
        <rFont val="Cambria"/>
        <family val="1"/>
      </rPr>
      <t>U</t>
    </r>
    <r>
      <rPr>
        <vertAlign val="subscript"/>
        <sz val="10"/>
        <rFont val="Cambria"/>
        <family val="1"/>
      </rPr>
      <t>G</t>
    </r>
    <r>
      <rPr>
        <sz val="10"/>
        <rFont val="Cambria"/>
        <family val="1"/>
      </rPr>
      <t>=</t>
    </r>
    <phoneticPr fontId="3"/>
  </si>
  <si>
    <r>
      <rPr>
        <i/>
        <sz val="10"/>
        <rFont val="Cambria"/>
        <family val="1"/>
      </rPr>
      <t>J</t>
    </r>
    <r>
      <rPr>
        <vertAlign val="subscript"/>
        <sz val="10"/>
        <rFont val="Cambria"/>
        <family val="1"/>
      </rPr>
      <t>G</t>
    </r>
    <r>
      <rPr>
        <sz val="10"/>
        <rFont val="Cambria"/>
        <family val="1"/>
      </rPr>
      <t>=</t>
    </r>
    <phoneticPr fontId="3"/>
  </si>
  <si>
    <r>
      <rPr>
        <i/>
        <sz val="10"/>
        <rFont val="Cambria"/>
        <family val="1"/>
      </rPr>
      <t>θ</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</si>
  <si>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r</t>
    </r>
    <r>
      <rPr>
        <sz val="10"/>
        <rFont val="Cambria"/>
        <family val="1"/>
      </rPr>
      <t xml:space="preserve"> =</t>
    </r>
    <phoneticPr fontId="3"/>
  </si>
  <si>
    <r>
      <rPr>
        <i/>
        <sz val="10"/>
        <rFont val="Cambria"/>
        <family val="1"/>
      </rPr>
      <t>Π</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</si>
  <si>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s</t>
    </r>
    <r>
      <rPr>
        <sz val="10"/>
        <rFont val="Cambria"/>
        <family val="1"/>
      </rPr>
      <t>=</t>
    </r>
    <phoneticPr fontId="3"/>
  </si>
  <si>
    <t>（許容差 5%）</t>
    <rPh sb="1" eb="4">
      <t>キョヨウサ</t>
    </rPh>
    <phoneticPr fontId="3"/>
  </si>
  <si>
    <t>（許容差 10%）</t>
    <rPh sb="1" eb="4">
      <t>キョヨウサ</t>
    </rPh>
    <phoneticPr fontId="3"/>
  </si>
  <si>
    <r>
      <rPr>
        <i/>
        <sz val="14"/>
        <rFont val="Cambria"/>
        <family val="1"/>
      </rPr>
      <t>p</t>
    </r>
    <r>
      <rPr>
        <vertAlign val="subscript"/>
        <sz val="14"/>
        <rFont val="Cambria"/>
        <family val="1"/>
      </rPr>
      <t>rG</t>
    </r>
    <r>
      <rPr>
        <sz val="10"/>
        <rFont val="Cambria"/>
        <family val="1"/>
      </rPr>
      <t xml:space="preserve"> =  </t>
    </r>
    <phoneticPr fontId="3"/>
  </si>
  <si>
    <r>
      <rPr>
        <i/>
        <sz val="14"/>
        <rFont val="Cambria"/>
        <family val="1"/>
      </rPr>
      <t>p</t>
    </r>
    <r>
      <rPr>
        <vertAlign val="subscript"/>
        <sz val="14"/>
        <rFont val="Cambria"/>
        <family val="1"/>
      </rPr>
      <t>rE</t>
    </r>
    <r>
      <rPr>
        <sz val="10"/>
        <rFont val="Cambria"/>
        <family val="1"/>
      </rPr>
      <t xml:space="preserve"> =  </t>
    </r>
    <phoneticPr fontId="3"/>
  </si>
  <si>
    <r>
      <rPr>
        <i/>
        <sz val="14"/>
        <rFont val="Cambria"/>
        <family val="1"/>
      </rPr>
      <t>Q</t>
    </r>
    <r>
      <rPr>
        <vertAlign val="subscript"/>
        <sz val="14"/>
        <rFont val="Cambria"/>
        <family val="1"/>
      </rPr>
      <t>cG</t>
    </r>
    <r>
      <rPr>
        <vertAlign val="subscript"/>
        <sz val="11"/>
        <rFont val="Cambria"/>
        <family val="1"/>
      </rPr>
      <t xml:space="preserve"> </t>
    </r>
    <r>
      <rPr>
        <sz val="11"/>
        <rFont val="ＭＳ Ｐゴシック"/>
        <family val="3"/>
        <charset val="128"/>
      </rPr>
      <t>＝</t>
    </r>
    <phoneticPr fontId="3"/>
  </si>
  <si>
    <r>
      <rPr>
        <i/>
        <sz val="14"/>
        <rFont val="Cambria"/>
        <family val="1"/>
      </rPr>
      <t>Q</t>
    </r>
    <r>
      <rPr>
        <vertAlign val="subscript"/>
        <sz val="14"/>
        <rFont val="Cambria"/>
        <family val="1"/>
      </rPr>
      <t>cE</t>
    </r>
    <r>
      <rPr>
        <sz val="11"/>
        <rFont val="Cambria"/>
        <family val="1"/>
      </rPr>
      <t xml:space="preserve"> =  </t>
    </r>
    <phoneticPr fontId="3"/>
  </si>
  <si>
    <r>
      <rPr>
        <i/>
        <sz val="14"/>
        <rFont val="Cambria"/>
        <family val="1"/>
      </rPr>
      <t>Q</t>
    </r>
    <r>
      <rPr>
        <vertAlign val="subscript"/>
        <sz val="14"/>
        <rFont val="Cambria"/>
        <family val="1"/>
      </rPr>
      <t>dNG</t>
    </r>
    <r>
      <rPr>
        <sz val="11"/>
        <rFont val="Cambria"/>
        <family val="1"/>
      </rPr>
      <t xml:space="preserve"> = </t>
    </r>
    <phoneticPr fontId="3"/>
  </si>
  <si>
    <r>
      <rPr>
        <i/>
        <sz val="14"/>
        <rFont val="Cambria"/>
        <family val="1"/>
      </rPr>
      <t>Q</t>
    </r>
    <r>
      <rPr>
        <vertAlign val="subscript"/>
        <sz val="14"/>
        <rFont val="Cambria"/>
        <family val="1"/>
      </rPr>
      <t>dNE</t>
    </r>
    <r>
      <rPr>
        <sz val="14"/>
        <rFont val="Cambria"/>
        <family val="1"/>
      </rPr>
      <t xml:space="preserve"> </t>
    </r>
    <r>
      <rPr>
        <sz val="11"/>
        <rFont val="Cambria"/>
        <family val="1"/>
      </rPr>
      <t xml:space="preserve">= </t>
    </r>
    <phoneticPr fontId="3"/>
  </si>
  <si>
    <t>④日あたりエネルギー消費量を試算する方法</t>
    <rPh sb="1" eb="2">
      <t>ニチ</t>
    </rPh>
    <rPh sb="10" eb="13">
      <t>ショウヒリョウ</t>
    </rPh>
    <rPh sb="14" eb="16">
      <t>シサン</t>
    </rPh>
    <rPh sb="18" eb="20">
      <t>ホウホウ</t>
    </rPh>
    <phoneticPr fontId="3"/>
  </si>
  <si>
    <r>
      <t>V</t>
    </r>
    <r>
      <rPr>
        <vertAlign val="subscript"/>
        <sz val="14"/>
        <rFont val="Cambria"/>
        <family val="1"/>
      </rPr>
      <t>m</t>
    </r>
    <r>
      <rPr>
        <sz val="10"/>
        <rFont val="Cambria"/>
        <family val="1"/>
      </rPr>
      <t>=</t>
    </r>
    <phoneticPr fontId="3"/>
  </si>
  <si>
    <t>ガス消費量 =</t>
    <phoneticPr fontId="3"/>
  </si>
  <si>
    <t>選択してください</t>
  </si>
  <si>
    <t>（選択）</t>
  </si>
  <si>
    <t xml:space="preserve"> </t>
    <phoneticPr fontId="3"/>
  </si>
  <si>
    <t>回転釜、固定釜(選択してください)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</si>
</sst>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6" formatCode="&quot;¥&quot;#,##0;[Red]&quot;¥&quot;\-#,##0"/>
    <numFmt numFmtId="176" formatCode="0.00_ "/>
    <numFmt numFmtId="177" formatCode="0.000_);[Red]\(0.000\)"/>
    <numFmt numFmtId="178" formatCode="0.000_ "/>
    <numFmt numFmtId="179" formatCode="0.0_ "/>
    <numFmt numFmtId="180" formatCode="0_ "/>
    <numFmt numFmtId="181" formatCode="0_);[Red]\(0\)"/>
    <numFmt numFmtId="182" formatCode="0.0_);[Red]\(0.0\)"/>
    <numFmt numFmtId="183" formatCode="0.00_);[Red]\(0.00\)"/>
    <numFmt numFmtId="184" formatCode="0.0"/>
    <numFmt numFmtId="185" formatCode="0.0%"/>
    <numFmt numFmtId="186" formatCode="yyyy/m/d;@"/>
    <numFmt numFmtId="187" formatCode="yyyy&quot;年&quot;m&quot;月&quot;d&quot;日&quot;;@"/>
    <numFmt numFmtId="188" formatCode="0.00;_谀"/>
    <numFmt numFmtId="189" formatCode="0;_谀"/>
    <numFmt numFmtId="190" formatCode="General&quot;℃に補正した_x000a_等価水量[kg]&quot;"/>
    <numFmt numFmtId="191" formatCode="&quot;試験水温&quot;General&quot;℃で補正した&quot;"/>
    <numFmt numFmtId="192" formatCode="General&quot;人分の水の重量&quot;"/>
    <numFmt numFmtId="193" formatCode="General&quot;食&quot;"/>
    <numFmt numFmtId="194" formatCode="&quot;＝&quot;\+#&quot;％、&quot;;\-#&quot;％、&quot;;0"/>
    <numFmt numFmtId="195" formatCode="\+#&quot;％&quot;;\-#&quot;％&quot;;0"/>
    <numFmt numFmtId="196" formatCode="\+#.0;\-#.0;0"/>
    <numFmt numFmtId="197" formatCode="\+#&quot;%､&quot;;\-#&quot;%&quot;;0"/>
    <numFmt numFmtId="198" formatCode="\+0.0;\-0.0;0"/>
    <numFmt numFmtId="199" formatCode="General&quot;人分&quot;"/>
  </numFmts>
  <fonts count="7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8"/>
      <color indexed="10"/>
      <name val="ＭＳ Ｐゴシック"/>
      <family val="3"/>
      <charset val="128"/>
    </font>
    <font>
      <sz val="9"/>
      <name val="ＭＳ Ｐゴシック"/>
      <family val="3"/>
      <charset val="128"/>
    </font>
    <font>
      <b/>
      <sz val="14"/>
      <name val="ＭＳ Ｐゴシック"/>
      <family val="3"/>
      <charset val="128"/>
    </font>
    <font>
      <sz val="8"/>
      <name val="ＭＳ Ｐゴシック"/>
      <family val="3"/>
      <charset val="128"/>
    </font>
    <font>
      <sz val="8"/>
      <color indexed="12"/>
      <name val="ＭＳ Ｐゴシック"/>
      <family val="3"/>
      <charset val="128"/>
    </font>
    <font>
      <b/>
      <sz val="11"/>
      <color indexed="9"/>
      <name val="ＭＳ Ｐゴシック"/>
      <family val="3"/>
      <charset val="128"/>
    </font>
    <font>
      <b/>
      <sz val="12"/>
      <name val="ＭＳ Ｐゴシック"/>
      <family val="3"/>
      <charset val="128"/>
    </font>
    <font>
      <b/>
      <sz val="11"/>
      <color indexed="8"/>
      <name val="ＭＳ Ｐゴシック"/>
      <family val="3"/>
      <charset val="128"/>
    </font>
    <font>
      <sz val="14"/>
      <name val="ＭＳ Ｐゴシック"/>
      <family val="3"/>
      <charset val="128"/>
    </font>
    <font>
      <vertAlign val="subscript"/>
      <sz val="14"/>
      <name val="Century"/>
      <family val="1"/>
    </font>
    <font>
      <i/>
      <sz val="14"/>
      <name val="Century"/>
      <family val="1"/>
    </font>
    <font>
      <i/>
      <sz val="14"/>
      <name val="Symbol"/>
      <family val="1"/>
      <charset val="2"/>
    </font>
    <font>
      <i/>
      <sz val="10"/>
      <name val="Century"/>
      <family val="1"/>
    </font>
    <font>
      <vertAlign val="subscript"/>
      <sz val="10"/>
      <name val="Century"/>
      <family val="1"/>
    </font>
    <font>
      <i/>
      <sz val="10"/>
      <name val="Symbol"/>
      <family val="1"/>
      <charset val="2"/>
    </font>
    <font>
      <i/>
      <sz val="10"/>
      <name val="ＭＳ Ｐゴシック"/>
      <family val="3"/>
      <charset val="128"/>
    </font>
    <font>
      <sz val="10"/>
      <name val="Century"/>
      <family val="1"/>
    </font>
    <font>
      <sz val="14"/>
      <name val="Century"/>
      <family val="1"/>
    </font>
    <font>
      <sz val="10"/>
      <color indexed="8"/>
      <name val="ＭＳ Ｐゴシック"/>
      <family val="3"/>
      <charset val="128"/>
    </font>
    <font>
      <vertAlign val="subscript"/>
      <sz val="10"/>
      <name val="ＭＳ Ｐ明朝"/>
      <family val="1"/>
      <charset val="128"/>
    </font>
    <font>
      <vertAlign val="subscript"/>
      <sz val="10"/>
      <name val="ＭＳ Ｐゴシック"/>
      <family val="3"/>
      <charset val="128"/>
    </font>
    <font>
      <sz val="48"/>
      <name val="ＭＳ Ｐゴシック"/>
      <family val="3"/>
      <charset val="128"/>
    </font>
    <font>
      <i/>
      <sz val="12"/>
      <name val="ＭＳ Ｐゴシック"/>
      <family val="3"/>
      <charset val="128"/>
    </font>
    <font>
      <sz val="9"/>
      <name val="HGP行書体"/>
      <family val="4"/>
      <charset val="128"/>
    </font>
    <font>
      <i/>
      <sz val="10"/>
      <name val="ＭＳ Ｐ明朝"/>
      <family val="1"/>
      <charset val="128"/>
    </font>
    <font>
      <sz val="10"/>
      <name val="HGP行書体"/>
      <family val="4"/>
      <charset val="128"/>
    </font>
    <font>
      <vertAlign val="subscript"/>
      <sz val="10"/>
      <name val="HGP行書体"/>
      <family val="4"/>
      <charset val="128"/>
    </font>
    <font>
      <sz val="10"/>
      <name val="Symbol"/>
      <family val="1"/>
      <charset val="2"/>
    </font>
    <font>
      <sz val="7"/>
      <name val="ＭＳ Ｐゴシック"/>
      <family val="3"/>
      <charset val="128"/>
    </font>
    <font>
      <vertAlign val="superscript"/>
      <sz val="10"/>
      <name val="ＭＳ Ｐゴシック"/>
      <family val="3"/>
      <charset val="128"/>
    </font>
    <font>
      <vertAlign val="superscript"/>
      <sz val="9"/>
      <name val="ＭＳ Ｐゴシック"/>
      <family val="3"/>
      <charset val="128"/>
    </font>
    <font>
      <sz val="10"/>
      <name val="ＭＳ Ｐ明朝"/>
      <family val="1"/>
      <charset val="128"/>
    </font>
    <font>
      <i/>
      <sz val="10"/>
      <name val="ＭＳ Ｐゴシック"/>
      <family val="3"/>
      <charset val="128"/>
      <scheme val="minor"/>
    </font>
    <font>
      <sz val="10"/>
      <name val="ＭＳ Ｐゴシック"/>
      <family val="3"/>
      <charset val="128"/>
      <scheme val="minor"/>
    </font>
    <font>
      <sz val="10"/>
      <name val="ＭＳ Ｐゴシック"/>
      <family val="3"/>
      <charset val="128"/>
      <scheme val="major"/>
    </font>
    <font>
      <sz val="9"/>
      <name val="ＭＳ Ｐゴシック"/>
      <family val="3"/>
      <charset val="128"/>
      <scheme val="major"/>
    </font>
    <font>
      <sz val="10"/>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1"/>
      <color rgb="FFFF0000"/>
      <name val="ＭＳ Ｐゴシック"/>
      <family val="3"/>
      <charset val="128"/>
    </font>
    <font>
      <b/>
      <sz val="11"/>
      <color theme="0"/>
      <name val="ＭＳ Ｐゴシック"/>
      <family val="3"/>
      <charset val="128"/>
    </font>
    <font>
      <i/>
      <sz val="14"/>
      <name val="Cambria"/>
      <family val="1"/>
    </font>
    <font>
      <vertAlign val="subscript"/>
      <sz val="14"/>
      <name val="Cambria"/>
      <family val="1"/>
    </font>
    <font>
      <i/>
      <sz val="10"/>
      <name val="Cambria"/>
      <family val="1"/>
    </font>
    <font>
      <vertAlign val="subscript"/>
      <sz val="10"/>
      <name val="Cambria"/>
      <family val="1"/>
    </font>
    <font>
      <sz val="10"/>
      <name val="Cambria"/>
      <family val="1"/>
    </font>
    <font>
      <sz val="10"/>
      <name val="Calisto MT"/>
      <family val="1"/>
    </font>
    <font>
      <i/>
      <vertAlign val="subscript"/>
      <sz val="10"/>
      <name val="Cambria"/>
      <family val="1"/>
    </font>
    <font>
      <i/>
      <sz val="10"/>
      <name val="ＭＳ Ｐゴシック"/>
      <family val="3"/>
      <charset val="128"/>
      <scheme val="major"/>
    </font>
    <font>
      <i/>
      <sz val="10"/>
      <name val="Calisto MT"/>
      <family val="1"/>
    </font>
    <font>
      <vertAlign val="subscript"/>
      <sz val="10"/>
      <name val="Calisto MT"/>
      <family val="1"/>
    </font>
    <font>
      <i/>
      <sz val="11"/>
      <name val="Cambria"/>
      <family val="1"/>
    </font>
    <font>
      <sz val="11"/>
      <name val="Cambria"/>
      <family val="1"/>
    </font>
    <font>
      <vertAlign val="subscript"/>
      <sz val="11"/>
      <name val="Cambria"/>
      <family val="1"/>
    </font>
    <font>
      <sz val="12"/>
      <name val="Cambria"/>
      <family val="1"/>
    </font>
    <font>
      <i/>
      <sz val="12"/>
      <name val="Cambria"/>
      <family val="1"/>
    </font>
    <font>
      <vertAlign val="subscript"/>
      <sz val="12"/>
      <name val="Cambria"/>
      <family val="1"/>
    </font>
    <font>
      <i/>
      <sz val="9"/>
      <name val="Cambria"/>
      <family val="1"/>
    </font>
    <font>
      <vertAlign val="subscript"/>
      <sz val="9"/>
      <name val="Cambria"/>
      <family val="1"/>
    </font>
    <font>
      <sz val="9"/>
      <name val="Cambria"/>
      <family val="1"/>
    </font>
    <font>
      <b/>
      <sz val="16"/>
      <color theme="0"/>
      <name val="ＭＳ Ｐゴシック"/>
      <family val="3"/>
      <charset val="128"/>
    </font>
    <font>
      <b/>
      <sz val="11"/>
      <name val="ＭＳ Ｐゴシック"/>
      <family val="3"/>
      <charset val="128"/>
      <scheme val="major"/>
    </font>
    <font>
      <sz val="10"/>
      <color theme="0" tint="-4.9989318521683403E-2"/>
      <name val="ＭＳ Ｐゴシック"/>
      <family val="3"/>
      <charset val="128"/>
    </font>
    <font>
      <sz val="10"/>
      <color theme="0"/>
      <name val="ＭＳ Ｐゴシック"/>
      <family val="3"/>
      <charset val="128"/>
      <scheme val="major"/>
    </font>
    <font>
      <sz val="10"/>
      <color theme="0"/>
      <name val="ＭＳ Ｐゴシック"/>
      <family val="3"/>
      <charset val="128"/>
    </font>
    <font>
      <sz val="10"/>
      <name val="ＭＳ Ｐゴシック"/>
      <family val="1"/>
      <scheme val="major"/>
    </font>
    <font>
      <b/>
      <sz val="10"/>
      <color theme="0"/>
      <name val="ＭＳ Ｐゴシック"/>
      <family val="3"/>
      <charset val="128"/>
      <scheme val="major"/>
    </font>
    <font>
      <sz val="14"/>
      <name val="Cambria"/>
      <family val="1"/>
    </font>
  </fonts>
  <fills count="9">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24994659260841701"/>
        <bgColor indexed="64"/>
      </patternFill>
    </fill>
    <fill>
      <patternFill patternType="solid">
        <fgColor theme="3" tint="-0.249977111117893"/>
        <bgColor indexed="64"/>
      </patternFill>
    </fill>
  </fills>
  <borders count="10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medium">
        <color indexed="64"/>
      </top>
      <bottom style="medium">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medium">
        <color indexed="64"/>
      </top>
      <bottom/>
      <diagonal/>
    </border>
    <border>
      <left style="medium">
        <color indexed="64"/>
      </left>
      <right/>
      <top style="thick">
        <color indexed="64"/>
      </top>
      <bottom/>
      <diagonal/>
    </border>
    <border>
      <left style="medium">
        <color indexed="64"/>
      </left>
      <right/>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709">
    <xf numFmtId="0" fontId="0" fillId="0" borderId="0" xfId="0">
      <alignment vertical="center"/>
    </xf>
    <xf numFmtId="182" fontId="5" fillId="0" borderId="2" xfId="0" applyNumberFormat="1" applyFont="1" applyFill="1" applyBorder="1" applyAlignment="1" applyProtection="1">
      <alignment horizontal="right" vertical="center"/>
    </xf>
    <xf numFmtId="181" fontId="5" fillId="0" borderId="1" xfId="0" applyNumberFormat="1" applyFont="1" applyFill="1" applyBorder="1" applyAlignment="1" applyProtection="1">
      <alignment horizontal="right" vertical="center"/>
    </xf>
    <xf numFmtId="0" fontId="0" fillId="0" borderId="0" xfId="0" applyProtection="1">
      <alignment vertical="center"/>
    </xf>
    <xf numFmtId="0" fontId="9" fillId="0" borderId="2" xfId="0" applyFont="1" applyBorder="1" applyAlignment="1" applyProtection="1">
      <alignment horizontal="center" vertical="center" shrinkToFit="1"/>
    </xf>
    <xf numFmtId="0" fontId="0" fillId="0" borderId="0" xfId="0" applyBorder="1" applyProtection="1">
      <alignment vertical="center"/>
    </xf>
    <xf numFmtId="0" fontId="5" fillId="0" borderId="2"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180" fontId="5" fillId="2" borderId="10" xfId="0" applyNumberFormat="1" applyFont="1" applyFill="1" applyBorder="1" applyAlignment="1" applyProtection="1">
      <alignment horizontal="center" vertical="center" shrinkToFit="1"/>
      <protection locked="0"/>
    </xf>
    <xf numFmtId="0" fontId="5" fillId="0" borderId="0" xfId="0" applyFont="1" applyProtection="1">
      <alignment vertical="center"/>
    </xf>
    <xf numFmtId="0" fontId="5" fillId="0" borderId="0" xfId="0" applyFont="1" applyBorder="1" applyProtection="1">
      <alignment vertical="center"/>
    </xf>
    <xf numFmtId="0" fontId="9" fillId="0" borderId="0" xfId="0" applyFont="1" applyBorder="1" applyProtection="1">
      <alignment vertical="center"/>
    </xf>
    <xf numFmtId="0" fontId="8" fillId="0" borderId="0" xfId="0" applyFont="1" applyBorder="1" applyProtection="1">
      <alignment vertical="center"/>
    </xf>
    <xf numFmtId="0" fontId="24" fillId="0" borderId="0" xfId="0" applyFont="1" applyBorder="1" applyProtection="1">
      <alignment vertical="center"/>
    </xf>
    <xf numFmtId="0" fontId="5" fillId="0" borderId="0" xfId="0" applyFont="1" applyFill="1" applyBorder="1" applyProtection="1">
      <alignment vertical="center"/>
    </xf>
    <xf numFmtId="177" fontId="20" fillId="0" borderId="0" xfId="0" applyNumberFormat="1" applyFont="1" applyFill="1" applyBorder="1" applyAlignment="1" applyProtection="1">
      <alignment horizontal="right" vertical="center"/>
    </xf>
    <xf numFmtId="0" fontId="20" fillId="0" borderId="0" xfId="0" applyFont="1" applyBorder="1" applyProtection="1">
      <alignment vertical="center"/>
    </xf>
    <xf numFmtId="181" fontId="7" fillId="0" borderId="0" xfId="0" applyNumberFormat="1" applyFont="1" applyFill="1" applyBorder="1" applyProtection="1">
      <alignment vertical="center"/>
    </xf>
    <xf numFmtId="0" fontId="11" fillId="0" borderId="0" xfId="0" applyFont="1" applyBorder="1" applyProtection="1">
      <alignment vertical="center"/>
    </xf>
    <xf numFmtId="177" fontId="20" fillId="0" borderId="0" xfId="0" applyNumberFormat="1" applyFont="1" applyBorder="1" applyAlignment="1" applyProtection="1">
      <alignment horizontal="right" vertical="center"/>
    </xf>
    <xf numFmtId="182" fontId="2" fillId="0" borderId="0" xfId="0" applyNumberFormat="1" applyFont="1" applyFill="1" applyBorder="1" applyProtection="1">
      <alignment vertical="center"/>
    </xf>
    <xf numFmtId="183" fontId="2" fillId="0" borderId="0" xfId="0" applyNumberFormat="1" applyFont="1" applyFill="1" applyBorder="1" applyProtection="1">
      <alignment vertical="center"/>
    </xf>
    <xf numFmtId="0" fontId="11" fillId="0" borderId="0" xfId="0" applyFont="1" applyBorder="1" applyAlignment="1" applyProtection="1">
      <alignment vertical="center"/>
    </xf>
    <xf numFmtId="0" fontId="11" fillId="0" borderId="0" xfId="0" applyFont="1" applyBorder="1" applyAlignment="1" applyProtection="1">
      <alignment vertical="center" wrapText="1"/>
    </xf>
    <xf numFmtId="0" fontId="0" fillId="0" borderId="0" xfId="0" applyFill="1" applyBorder="1" applyProtection="1">
      <alignment vertical="center"/>
    </xf>
    <xf numFmtId="0" fontId="0" fillId="0" borderId="0" xfId="0" applyFill="1" applyProtection="1">
      <alignment vertical="center"/>
    </xf>
    <xf numFmtId="190" fontId="11" fillId="0" borderId="0" xfId="0" applyNumberFormat="1" applyFont="1" applyFill="1" applyBorder="1" applyAlignment="1" applyProtection="1">
      <alignment vertical="top" wrapText="1"/>
    </xf>
    <xf numFmtId="190" fontId="5" fillId="0" borderId="0" xfId="0" applyNumberFormat="1" applyFont="1" applyFill="1" applyBorder="1" applyAlignment="1" applyProtection="1">
      <alignment vertical="top" wrapText="1"/>
    </xf>
    <xf numFmtId="0" fontId="5" fillId="0" borderId="24" xfId="0" applyFont="1" applyBorder="1" applyAlignment="1" applyProtection="1">
      <alignment horizontal="center" vertical="center" wrapText="1"/>
    </xf>
    <xf numFmtId="188" fontId="5" fillId="0" borderId="0" xfId="0" applyNumberFormat="1" applyFont="1" applyBorder="1" applyAlignment="1" applyProtection="1">
      <alignment horizontal="right" vertical="center"/>
    </xf>
    <xf numFmtId="189" fontId="5" fillId="0" borderId="0" xfId="0" applyNumberFormat="1" applyFont="1" applyBorder="1" applyAlignment="1" applyProtection="1">
      <alignment horizontal="right" vertical="center"/>
    </xf>
    <xf numFmtId="176" fontId="5" fillId="0" borderId="0" xfId="0" applyNumberFormat="1" applyFont="1" applyBorder="1" applyAlignment="1" applyProtection="1">
      <alignment horizontal="right" vertical="center"/>
    </xf>
    <xf numFmtId="0" fontId="5" fillId="0" borderId="0" xfId="0" applyFont="1" applyFill="1" applyBorder="1" applyAlignment="1" applyProtection="1">
      <alignment horizontal="center" vertical="center" wrapText="1"/>
    </xf>
    <xf numFmtId="0" fontId="29" fillId="0" borderId="0" xfId="0" applyFont="1" applyProtection="1">
      <alignment vertical="center"/>
    </xf>
    <xf numFmtId="0" fontId="9" fillId="0" borderId="23" xfId="0" applyFont="1" applyFill="1" applyBorder="1" applyAlignment="1" applyProtection="1">
      <alignment horizontal="center" vertical="center" wrapText="1"/>
    </xf>
    <xf numFmtId="0" fontId="9" fillId="0" borderId="29" xfId="0" applyFont="1" applyFill="1" applyBorder="1" applyAlignment="1" applyProtection="1">
      <alignment horizontal="center" vertical="center" wrapText="1"/>
    </xf>
    <xf numFmtId="0" fontId="9" fillId="0" borderId="35" xfId="0" applyFont="1" applyFill="1" applyBorder="1" applyAlignment="1" applyProtection="1">
      <alignment horizontal="center" vertical="center" wrapText="1"/>
    </xf>
    <xf numFmtId="182" fontId="5" fillId="0" borderId="19" xfId="0" applyNumberFormat="1" applyFont="1" applyBorder="1" applyProtection="1">
      <alignment vertical="center"/>
    </xf>
    <xf numFmtId="181" fontId="26" fillId="0" borderId="37" xfId="0" applyNumberFormat="1" applyFont="1" applyFill="1" applyBorder="1" applyAlignment="1" applyProtection="1">
      <alignment horizontal="right" vertical="center"/>
    </xf>
    <xf numFmtId="180" fontId="5" fillId="4" borderId="10" xfId="0" applyNumberFormat="1" applyFont="1" applyFill="1" applyBorder="1" applyAlignment="1" applyProtection="1">
      <alignment horizontal="center" vertical="center" shrinkToFit="1"/>
      <protection locked="0"/>
    </xf>
    <xf numFmtId="0" fontId="0" fillId="0" borderId="0" xfId="0" applyFont="1" applyProtection="1">
      <alignment vertical="center"/>
    </xf>
    <xf numFmtId="183" fontId="0" fillId="0" borderId="0" xfId="0" applyNumberFormat="1" applyFont="1" applyBorder="1" applyProtection="1">
      <alignment vertical="center"/>
    </xf>
    <xf numFmtId="0" fontId="0" fillId="0" borderId="0" xfId="0" applyFont="1" applyBorder="1" applyProtection="1">
      <alignment vertical="center"/>
    </xf>
    <xf numFmtId="0" fontId="5" fillId="0" borderId="0" xfId="0" applyFont="1" applyFill="1" applyBorder="1" applyAlignment="1" applyProtection="1">
      <alignment vertical="center" shrinkToFit="1"/>
    </xf>
    <xf numFmtId="185" fontId="5" fillId="0" borderId="0" xfId="1" applyNumberFormat="1" applyFont="1" applyBorder="1" applyAlignment="1" applyProtection="1">
      <alignment horizontal="right"/>
    </xf>
    <xf numFmtId="0" fontId="5" fillId="0" borderId="19" xfId="0" applyFont="1" applyBorder="1" applyAlignment="1" applyProtection="1">
      <alignment horizontal="center" vertical="center" shrinkToFit="1"/>
    </xf>
    <xf numFmtId="0" fontId="5" fillId="0" borderId="20" xfId="0" applyFont="1" applyBorder="1" applyAlignment="1" applyProtection="1">
      <alignment horizontal="left" vertical="center" shrinkToFit="1"/>
    </xf>
    <xf numFmtId="0" fontId="5" fillId="2" borderId="20" xfId="0" applyFont="1" applyFill="1" applyBorder="1" applyAlignment="1" applyProtection="1">
      <alignment horizontal="right" vertical="center" shrinkToFit="1"/>
      <protection locked="0"/>
    </xf>
    <xf numFmtId="0" fontId="5" fillId="0" borderId="21" xfId="0" applyFont="1" applyBorder="1" applyAlignment="1" applyProtection="1">
      <alignment horizontal="left" vertical="center" shrinkToFit="1"/>
    </xf>
    <xf numFmtId="0" fontId="2" fillId="2" borderId="25"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0" fontId="2" fillId="2" borderId="12" xfId="0" applyFont="1" applyFill="1" applyBorder="1" applyAlignment="1" applyProtection="1">
      <alignment vertical="center" wrapText="1"/>
      <protection locked="0"/>
    </xf>
    <xf numFmtId="0" fontId="2" fillId="2" borderId="44" xfId="0" applyFont="1" applyFill="1" applyBorder="1" applyAlignment="1" applyProtection="1">
      <alignment vertical="center" wrapText="1"/>
      <protection locked="0"/>
    </xf>
    <xf numFmtId="0" fontId="2" fillId="2" borderId="15" xfId="0" applyFont="1" applyFill="1" applyBorder="1" applyAlignment="1" applyProtection="1">
      <alignment vertical="center" wrapText="1"/>
      <protection locked="0"/>
    </xf>
    <xf numFmtId="0" fontId="2" fillId="2" borderId="16" xfId="0" applyFont="1" applyFill="1" applyBorder="1" applyAlignment="1" applyProtection="1">
      <alignment vertical="center" wrapText="1"/>
      <protection locked="0"/>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9" fillId="0" borderId="52" xfId="0" applyFont="1" applyBorder="1" applyAlignment="1" applyProtection="1">
      <alignment horizontal="center" vertical="center" shrinkToFit="1"/>
    </xf>
    <xf numFmtId="0" fontId="4" fillId="0" borderId="0" xfId="0" applyFont="1" applyBorder="1" applyAlignment="1" applyProtection="1">
      <alignment horizontal="center" vertical="center"/>
    </xf>
    <xf numFmtId="0" fontId="0" fillId="0" borderId="0" xfId="0" quotePrefix="1" applyBorder="1" applyProtection="1">
      <alignment vertical="center"/>
    </xf>
    <xf numFmtId="0" fontId="47" fillId="0" borderId="0" xfId="0" applyFont="1" applyProtection="1">
      <alignment vertical="center"/>
    </xf>
    <xf numFmtId="0" fontId="0" fillId="0" borderId="2" xfId="0" applyBorder="1" applyProtection="1">
      <alignment vertical="center"/>
    </xf>
    <xf numFmtId="0" fontId="9" fillId="0" borderId="2" xfId="0" applyFont="1" applyFill="1" applyBorder="1" applyAlignment="1" applyProtection="1">
      <alignment vertical="center" shrinkToFit="1"/>
    </xf>
    <xf numFmtId="0" fontId="5" fillId="5" borderId="11" xfId="0" applyFont="1" applyFill="1" applyBorder="1" applyAlignment="1" applyProtection="1">
      <alignment horizontal="left" vertical="center"/>
    </xf>
    <xf numFmtId="0" fontId="9" fillId="0" borderId="8" xfId="0" applyFont="1" applyBorder="1" applyAlignment="1" applyProtection="1">
      <alignment horizontal="center" vertical="center" shrinkToFit="1"/>
    </xf>
    <xf numFmtId="0" fontId="18" fillId="5" borderId="45" xfId="0" applyFont="1" applyFill="1" applyBorder="1" applyAlignment="1" applyProtection="1">
      <alignment horizontal="center" vertical="top"/>
    </xf>
    <xf numFmtId="0" fontId="0" fillId="5" borderId="45" xfId="0" applyFill="1" applyBorder="1" applyAlignment="1" applyProtection="1">
      <alignment vertical="center"/>
    </xf>
    <xf numFmtId="0" fontId="0" fillId="5" borderId="46" xfId="0" applyFill="1" applyBorder="1" applyAlignment="1" applyProtection="1">
      <alignment vertical="center"/>
    </xf>
    <xf numFmtId="0" fontId="5" fillId="5" borderId="49" xfId="0" applyFont="1" applyFill="1" applyBorder="1" applyAlignment="1" applyProtection="1">
      <alignment horizontal="center" vertical="center" shrinkToFit="1"/>
    </xf>
    <xf numFmtId="0" fontId="5" fillId="5" borderId="19" xfId="0" applyFont="1" applyFill="1" applyBorder="1" applyAlignment="1" applyProtection="1">
      <alignment horizontal="center" vertical="center" shrinkToFit="1"/>
    </xf>
    <xf numFmtId="0" fontId="5" fillId="5" borderId="17" xfId="0" applyFont="1" applyFill="1" applyBorder="1" applyAlignment="1" applyProtection="1">
      <alignment horizontal="center" vertical="center" shrinkToFit="1"/>
    </xf>
    <xf numFmtId="0" fontId="9" fillId="5" borderId="36" xfId="0" applyFont="1" applyFill="1" applyBorder="1" applyAlignment="1" applyProtection="1">
      <alignment horizontal="center" vertical="center" wrapText="1" shrinkToFit="1"/>
    </xf>
    <xf numFmtId="178" fontId="18" fillId="5" borderId="18" xfId="0" applyNumberFormat="1" applyFont="1" applyFill="1" applyBorder="1" applyAlignment="1" applyProtection="1">
      <alignment horizontal="center" vertical="center"/>
    </xf>
    <xf numFmtId="0" fontId="9" fillId="5" borderId="34" xfId="0" applyFont="1" applyFill="1" applyBorder="1" applyAlignment="1" applyProtection="1">
      <alignment horizontal="center" vertical="center" wrapText="1" shrinkToFit="1"/>
    </xf>
    <xf numFmtId="193" fontId="9" fillId="5" borderId="18" xfId="0" applyNumberFormat="1" applyFont="1" applyFill="1" applyBorder="1" applyAlignment="1" applyProtection="1">
      <alignment horizontal="center" vertical="center" wrapText="1" shrinkToFit="1"/>
    </xf>
    <xf numFmtId="193" fontId="9" fillId="5" borderId="47" xfId="0" applyNumberFormat="1" applyFont="1" applyFill="1" applyBorder="1" applyAlignment="1" applyProtection="1">
      <alignment horizontal="center" vertical="center" wrapText="1" shrinkToFit="1"/>
    </xf>
    <xf numFmtId="178" fontId="5" fillId="5" borderId="49" xfId="0" applyNumberFormat="1" applyFont="1" applyFill="1" applyBorder="1" applyAlignment="1" applyProtection="1">
      <alignment horizontal="center" vertical="center" shrinkToFit="1"/>
    </xf>
    <xf numFmtId="178" fontId="5" fillId="5" borderId="19" xfId="0" applyNumberFormat="1" applyFont="1" applyFill="1" applyBorder="1" applyAlignment="1" applyProtection="1">
      <alignment horizontal="center" vertical="center" shrinkToFit="1"/>
    </xf>
    <xf numFmtId="178" fontId="5" fillId="5" borderId="48" xfId="0" applyNumberFormat="1" applyFont="1" applyFill="1" applyBorder="1" applyAlignment="1" applyProtection="1">
      <alignment horizontal="center" vertical="center" shrinkToFit="1"/>
    </xf>
    <xf numFmtId="0" fontId="49" fillId="5" borderId="49" xfId="0" applyFont="1" applyFill="1" applyBorder="1" applyAlignment="1" applyProtection="1">
      <alignment horizontal="center" vertical="center"/>
    </xf>
    <xf numFmtId="0" fontId="49" fillId="5" borderId="19" xfId="0" applyFont="1" applyFill="1" applyBorder="1" applyAlignment="1" applyProtection="1">
      <alignment horizontal="center" vertical="center"/>
    </xf>
    <xf numFmtId="0" fontId="49" fillId="5" borderId="2" xfId="0" applyFont="1" applyFill="1" applyBorder="1" applyAlignment="1" applyProtection="1">
      <alignment horizontal="center" vertical="center"/>
    </xf>
    <xf numFmtId="0" fontId="49" fillId="5" borderId="0" xfId="0" applyFont="1" applyFill="1" applyBorder="1" applyAlignment="1" applyProtection="1">
      <alignment horizontal="center" vertical="center"/>
    </xf>
    <xf numFmtId="178" fontId="49" fillId="5" borderId="49" xfId="0" applyNumberFormat="1" applyFont="1" applyFill="1" applyBorder="1" applyAlignment="1" applyProtection="1">
      <alignment horizontal="center" vertical="center"/>
    </xf>
    <xf numFmtId="178" fontId="49" fillId="5" borderId="19" xfId="0" applyNumberFormat="1" applyFont="1" applyFill="1" applyBorder="1" applyAlignment="1" applyProtection="1">
      <alignment horizontal="center" vertical="center"/>
    </xf>
    <xf numFmtId="0" fontId="49" fillId="5" borderId="49" xfId="0" applyFont="1" applyFill="1" applyBorder="1" applyAlignment="1" applyProtection="1">
      <alignment horizontal="center" vertical="center" wrapText="1"/>
    </xf>
    <xf numFmtId="0" fontId="49" fillId="5" borderId="48" xfId="0" applyFont="1" applyFill="1" applyBorder="1" applyAlignment="1" applyProtection="1">
      <alignment horizontal="center" vertical="center" wrapText="1"/>
    </xf>
    <xf numFmtId="0" fontId="5" fillId="5" borderId="11" xfId="0" applyFont="1" applyFill="1" applyBorder="1" applyProtection="1">
      <alignment vertical="center"/>
    </xf>
    <xf numFmtId="0" fontId="5" fillId="5" borderId="0" xfId="0" applyFont="1" applyFill="1" applyBorder="1" applyProtection="1">
      <alignment vertical="center"/>
    </xf>
    <xf numFmtId="0" fontId="5" fillId="5" borderId="12" xfId="0" applyFont="1" applyFill="1" applyBorder="1" applyProtection="1">
      <alignment vertical="center"/>
    </xf>
    <xf numFmtId="0" fontId="5" fillId="5" borderId="11" xfId="0" applyFont="1" applyFill="1" applyBorder="1" applyAlignment="1" applyProtection="1">
      <alignment horizontal="right" vertical="center"/>
    </xf>
    <xf numFmtId="0" fontId="4" fillId="5" borderId="0" xfId="0" applyFont="1" applyFill="1" applyBorder="1" applyProtection="1">
      <alignment vertical="center"/>
    </xf>
    <xf numFmtId="0" fontId="3" fillId="5" borderId="12" xfId="0" applyFont="1" applyFill="1" applyBorder="1" applyProtection="1">
      <alignment vertical="center"/>
    </xf>
    <xf numFmtId="0" fontId="9" fillId="5" borderId="0" xfId="0" applyFont="1" applyFill="1" applyBorder="1" applyAlignment="1" applyProtection="1">
      <alignment vertical="center" shrinkToFit="1"/>
    </xf>
    <xf numFmtId="0" fontId="44" fillId="5" borderId="12" xfId="0" applyFont="1" applyFill="1" applyBorder="1" applyProtection="1">
      <alignment vertical="center"/>
    </xf>
    <xf numFmtId="0" fontId="0" fillId="5" borderId="0" xfId="0" applyFill="1" applyBorder="1" applyAlignment="1" applyProtection="1">
      <alignment vertical="center"/>
    </xf>
    <xf numFmtId="0" fontId="24" fillId="5" borderId="0" xfId="0" applyFont="1" applyFill="1" applyBorder="1" applyProtection="1">
      <alignment vertical="center"/>
    </xf>
    <xf numFmtId="0" fontId="0" fillId="5" borderId="11" xfId="0" applyFill="1" applyBorder="1" applyProtection="1">
      <alignment vertical="center"/>
    </xf>
    <xf numFmtId="0" fontId="0" fillId="5" borderId="0" xfId="0" applyFill="1" applyBorder="1" applyProtection="1">
      <alignment vertical="center"/>
    </xf>
    <xf numFmtId="0" fontId="5" fillId="5" borderId="0" xfId="0" applyFont="1" applyFill="1" applyBorder="1" applyAlignment="1" applyProtection="1">
      <alignment horizontal="right" vertical="center"/>
    </xf>
    <xf numFmtId="194" fontId="5" fillId="5" borderId="0" xfId="1" applyNumberFormat="1" applyFont="1" applyFill="1" applyBorder="1" applyAlignment="1" applyProtection="1">
      <alignment horizontal="center" vertical="center"/>
    </xf>
    <xf numFmtId="195" fontId="5" fillId="5" borderId="0" xfId="1" applyNumberFormat="1" applyFont="1" applyFill="1" applyBorder="1" applyAlignment="1" applyProtection="1">
      <alignment horizontal="left" vertical="center"/>
    </xf>
    <xf numFmtId="38" fontId="5" fillId="5" borderId="0" xfId="2" applyFont="1" applyFill="1" applyBorder="1" applyAlignment="1" applyProtection="1">
      <alignment horizontal="right" vertical="center" shrinkToFit="1"/>
    </xf>
    <xf numFmtId="0" fontId="9" fillId="5" borderId="0" xfId="0" applyFont="1" applyFill="1" applyBorder="1" applyAlignment="1" applyProtection="1">
      <alignment horizontal="left" vertical="center" shrinkToFit="1"/>
    </xf>
    <xf numFmtId="0" fontId="3" fillId="5" borderId="12" xfId="0" applyFont="1" applyFill="1" applyBorder="1" applyAlignment="1" applyProtection="1">
      <alignment vertical="center" shrinkToFit="1"/>
    </xf>
    <xf numFmtId="196" fontId="14" fillId="5" borderId="0" xfId="1" applyNumberFormat="1" applyFont="1" applyFill="1" applyBorder="1" applyAlignment="1" applyProtection="1">
      <alignment horizontal="center" vertical="center"/>
    </xf>
    <xf numFmtId="0" fontId="36" fillId="5" borderId="12" xfId="0" applyFont="1" applyFill="1" applyBorder="1" applyAlignment="1" applyProtection="1">
      <alignment vertical="center" shrinkToFit="1"/>
    </xf>
    <xf numFmtId="185" fontId="5" fillId="5" borderId="0" xfId="1" applyNumberFormat="1" applyFont="1" applyFill="1" applyBorder="1" applyAlignment="1" applyProtection="1">
      <alignment horizontal="right"/>
    </xf>
    <xf numFmtId="0" fontId="5" fillId="5" borderId="14" xfId="0" applyFont="1" applyFill="1" applyBorder="1" applyProtection="1">
      <alignment vertical="center"/>
    </xf>
    <xf numFmtId="0" fontId="5" fillId="5" borderId="15" xfId="0" applyFont="1" applyFill="1" applyBorder="1" applyProtection="1">
      <alignment vertical="center"/>
    </xf>
    <xf numFmtId="0" fontId="5" fillId="5" borderId="16" xfId="0" applyFont="1" applyFill="1" applyBorder="1" applyProtection="1">
      <alignment vertical="center"/>
    </xf>
    <xf numFmtId="195" fontId="5" fillId="5" borderId="0" xfId="0" applyNumberFormat="1" applyFont="1" applyFill="1" applyBorder="1" applyAlignment="1" applyProtection="1">
      <alignment horizontal="center" vertical="center"/>
    </xf>
    <xf numFmtId="0" fontId="5" fillId="5" borderId="0" xfId="0" applyNumberFormat="1" applyFont="1" applyFill="1" applyBorder="1" applyAlignment="1" applyProtection="1">
      <alignment horizontal="center" vertical="center"/>
    </xf>
    <xf numFmtId="0" fontId="4" fillId="5" borderId="0" xfId="0" applyFont="1" applyFill="1" applyBorder="1" applyAlignment="1" applyProtection="1">
      <alignment horizontal="left" vertical="center"/>
    </xf>
    <xf numFmtId="0" fontId="7" fillId="5" borderId="0" xfId="0" applyFont="1" applyFill="1" applyBorder="1" applyAlignment="1" applyProtection="1">
      <alignment horizontal="left" vertical="center"/>
    </xf>
    <xf numFmtId="0" fontId="5" fillId="5" borderId="11" xfId="0" applyFont="1" applyFill="1" applyBorder="1" applyAlignment="1" applyProtection="1">
      <alignment vertical="center"/>
    </xf>
    <xf numFmtId="0" fontId="5" fillId="5" borderId="0" xfId="0" applyFont="1" applyFill="1" applyBorder="1" applyAlignment="1" applyProtection="1">
      <alignment vertical="top" wrapText="1"/>
    </xf>
    <xf numFmtId="0" fontId="20" fillId="5" borderId="0" xfId="0" applyFont="1" applyFill="1" applyBorder="1" applyProtection="1">
      <alignment vertical="center"/>
    </xf>
    <xf numFmtId="0" fontId="20" fillId="5" borderId="0" xfId="0" applyFont="1" applyFill="1" applyBorder="1" applyAlignment="1" applyProtection="1">
      <alignment horizontal="right" vertical="center"/>
    </xf>
    <xf numFmtId="0" fontId="22" fillId="5" borderId="0" xfId="0" applyFont="1" applyFill="1" applyBorder="1" applyProtection="1">
      <alignment vertical="center"/>
    </xf>
    <xf numFmtId="0" fontId="9" fillId="5" borderId="0" xfId="0" applyFont="1" applyFill="1" applyBorder="1" applyProtection="1">
      <alignment vertical="center"/>
    </xf>
    <xf numFmtId="0" fontId="9" fillId="5" borderId="12" xfId="0" applyFont="1" applyFill="1" applyBorder="1" applyAlignment="1" applyProtection="1">
      <alignment vertical="center" shrinkToFit="1"/>
    </xf>
    <xf numFmtId="0" fontId="9" fillId="5" borderId="12" xfId="0" applyFont="1" applyFill="1" applyBorder="1" applyProtection="1">
      <alignment vertical="center"/>
    </xf>
    <xf numFmtId="0" fontId="5" fillId="5" borderId="12" xfId="0" applyFont="1" applyFill="1" applyBorder="1" applyAlignment="1" applyProtection="1">
      <alignment vertical="center" shrinkToFit="1"/>
    </xf>
    <xf numFmtId="0" fontId="0" fillId="5" borderId="12" xfId="0" applyFill="1" applyBorder="1" applyAlignment="1" applyProtection="1">
      <alignment vertical="center"/>
    </xf>
    <xf numFmtId="0" fontId="19" fillId="5" borderId="0" xfId="0" applyFont="1" applyFill="1" applyBorder="1" applyAlignment="1" applyProtection="1">
      <alignment horizontal="right" vertical="center"/>
    </xf>
    <xf numFmtId="0" fontId="0" fillId="5" borderId="14" xfId="0" applyFill="1" applyBorder="1" applyProtection="1">
      <alignment vertical="center"/>
    </xf>
    <xf numFmtId="0" fontId="0" fillId="5" borderId="15" xfId="0" applyFill="1" applyBorder="1" applyProtection="1">
      <alignment vertical="center"/>
    </xf>
    <xf numFmtId="0" fontId="5" fillId="5" borderId="15" xfId="0" quotePrefix="1" applyFont="1" applyFill="1" applyBorder="1" applyAlignment="1" applyProtection="1">
      <alignment horizontal="center" vertical="center"/>
    </xf>
    <xf numFmtId="0" fontId="5" fillId="5" borderId="11" xfId="0" applyFont="1" applyFill="1" applyBorder="1" applyAlignment="1" applyProtection="1">
      <alignment horizontal="center" vertical="center"/>
    </xf>
    <xf numFmtId="187" fontId="5" fillId="5" borderId="0" xfId="0" applyNumberFormat="1" applyFont="1" applyFill="1" applyBorder="1" applyAlignment="1" applyProtection="1">
      <alignment horizontal="center" vertical="center"/>
    </xf>
    <xf numFmtId="0" fontId="5" fillId="5" borderId="0" xfId="0" applyFont="1" applyFill="1" applyBorder="1" applyAlignment="1" applyProtection="1">
      <alignment horizontal="center" vertical="center" shrinkToFit="1"/>
    </xf>
    <xf numFmtId="9" fontId="0" fillId="5" borderId="0" xfId="0" applyNumberFormat="1" applyFill="1" applyBorder="1" applyAlignment="1" applyProtection="1">
      <alignment horizontal="center" vertical="center"/>
    </xf>
    <xf numFmtId="0" fontId="0" fillId="5" borderId="12" xfId="0" applyFill="1" applyBorder="1" applyAlignment="1" applyProtection="1">
      <alignment horizontal="center" vertical="center" shrinkToFit="1"/>
    </xf>
    <xf numFmtId="0" fontId="9" fillId="5" borderId="0" xfId="0" applyFont="1" applyFill="1" applyBorder="1" applyAlignment="1" applyProtection="1">
      <alignment vertical="center"/>
    </xf>
    <xf numFmtId="0" fontId="9" fillId="5" borderId="11" xfId="0" applyFont="1" applyFill="1" applyBorder="1" applyAlignment="1" applyProtection="1">
      <alignment vertical="center"/>
    </xf>
    <xf numFmtId="0" fontId="7" fillId="5" borderId="0" xfId="0" applyFont="1" applyFill="1" applyBorder="1" applyAlignment="1" applyProtection="1">
      <alignment horizontal="right" vertical="center"/>
    </xf>
    <xf numFmtId="0" fontId="5" fillId="5" borderId="0" xfId="0" applyFont="1" applyFill="1" applyProtection="1">
      <alignment vertical="center"/>
    </xf>
    <xf numFmtId="0" fontId="5" fillId="5" borderId="0" xfId="0" applyFont="1" applyFill="1" applyBorder="1" applyAlignment="1" applyProtection="1">
      <alignment vertical="justify" wrapText="1"/>
    </xf>
    <xf numFmtId="0" fontId="16" fillId="5" borderId="0" xfId="0" applyFont="1" applyFill="1" applyBorder="1" applyAlignment="1" applyProtection="1">
      <alignment vertical="center"/>
    </xf>
    <xf numFmtId="0" fontId="20" fillId="5" borderId="0" xfId="0" applyFont="1" applyFill="1" applyBorder="1" applyAlignment="1" applyProtection="1">
      <alignment vertical="top"/>
    </xf>
    <xf numFmtId="176" fontId="5" fillId="5" borderId="0" xfId="0" applyNumberFormat="1" applyFont="1" applyFill="1" applyBorder="1" applyProtection="1">
      <alignment vertical="center"/>
    </xf>
    <xf numFmtId="0" fontId="20" fillId="5" borderId="0" xfId="0" applyFont="1" applyFill="1" applyBorder="1" applyAlignment="1" applyProtection="1">
      <alignment vertical="center"/>
    </xf>
    <xf numFmtId="176" fontId="5" fillId="5" borderId="0" xfId="0" applyNumberFormat="1" applyFont="1" applyFill="1" applyBorder="1" applyAlignment="1" applyProtection="1">
      <alignment horizontal="center" vertical="center"/>
    </xf>
    <xf numFmtId="0" fontId="9" fillId="5" borderId="11" xfId="0" applyFont="1" applyFill="1" applyBorder="1" applyAlignment="1" applyProtection="1">
      <alignment horizontal="left" vertical="center" shrinkToFit="1"/>
    </xf>
    <xf numFmtId="0" fontId="5" fillId="5" borderId="12" xfId="0" applyFont="1" applyFill="1" applyBorder="1" applyAlignment="1" applyProtection="1">
      <alignment horizontal="center" vertical="center"/>
    </xf>
    <xf numFmtId="10" fontId="9" fillId="5" borderId="0" xfId="0" applyNumberFormat="1" applyFont="1" applyFill="1" applyBorder="1" applyAlignment="1" applyProtection="1">
      <alignment vertical="center"/>
    </xf>
    <xf numFmtId="0" fontId="0" fillId="5" borderId="0" xfId="0" applyFill="1" applyProtection="1">
      <alignment vertical="center"/>
    </xf>
    <xf numFmtId="0" fontId="0" fillId="5" borderId="12" xfId="0" applyFill="1" applyBorder="1" applyProtection="1">
      <alignment vertical="center"/>
    </xf>
    <xf numFmtId="0" fontId="5" fillId="5" borderId="0" xfId="0" quotePrefix="1" applyFont="1" applyFill="1" applyBorder="1" applyAlignment="1" applyProtection="1">
      <alignment horizontal="center" vertical="center"/>
    </xf>
    <xf numFmtId="0" fontId="0" fillId="5" borderId="16" xfId="0" applyFill="1" applyBorder="1" applyProtection="1">
      <alignment vertical="center"/>
    </xf>
    <xf numFmtId="0" fontId="0" fillId="5" borderId="0" xfId="0" applyFont="1" applyFill="1" applyBorder="1" applyProtection="1">
      <alignment vertical="center"/>
    </xf>
    <xf numFmtId="0" fontId="40" fillId="5" borderId="0" xfId="0" applyFont="1" applyFill="1" applyBorder="1" applyAlignment="1" applyProtection="1">
      <alignment vertical="center"/>
    </xf>
    <xf numFmtId="182" fontId="5" fillId="5" borderId="0" xfId="0" applyNumberFormat="1" applyFont="1" applyFill="1" applyBorder="1" applyAlignment="1" applyProtection="1">
      <alignment horizontal="right" vertical="center"/>
    </xf>
    <xf numFmtId="180" fontId="20" fillId="5" borderId="0" xfId="0" applyNumberFormat="1" applyFont="1" applyFill="1" applyBorder="1" applyAlignment="1" applyProtection="1">
      <alignment vertical="top" wrapText="1"/>
    </xf>
    <xf numFmtId="177" fontId="20" fillId="5" borderId="0" xfId="0" applyNumberFormat="1" applyFont="1" applyFill="1" applyBorder="1" applyAlignment="1" applyProtection="1">
      <alignment horizontal="right" vertical="center"/>
    </xf>
    <xf numFmtId="0" fontId="5" fillId="5" borderId="0" xfId="0" applyFont="1" applyFill="1" applyBorder="1" applyAlignment="1" applyProtection="1">
      <alignment horizontal="left" vertical="top"/>
    </xf>
    <xf numFmtId="183" fontId="5" fillId="5" borderId="0" xfId="0" applyNumberFormat="1" applyFont="1" applyFill="1" applyBorder="1" applyProtection="1">
      <alignment vertical="center"/>
    </xf>
    <xf numFmtId="180" fontId="20" fillId="5" borderId="0" xfId="0" applyNumberFormat="1" applyFont="1" applyFill="1" applyBorder="1" applyAlignment="1" applyProtection="1">
      <alignment vertical="top"/>
    </xf>
    <xf numFmtId="0" fontId="0" fillId="5" borderId="12" xfId="0" applyFont="1" applyFill="1" applyBorder="1" applyProtection="1">
      <alignment vertical="center"/>
    </xf>
    <xf numFmtId="0" fontId="0" fillId="5" borderId="11" xfId="0" applyFont="1" applyFill="1" applyBorder="1" applyProtection="1">
      <alignment vertical="center"/>
    </xf>
    <xf numFmtId="177" fontId="20" fillId="5" borderId="0" xfId="0" applyNumberFormat="1" applyFont="1" applyFill="1" applyBorder="1" applyAlignment="1" applyProtection="1">
      <alignment horizontal="left" vertical="center"/>
    </xf>
    <xf numFmtId="0" fontId="39" fillId="5" borderId="0" xfId="0" applyFont="1" applyFill="1" applyBorder="1" applyProtection="1">
      <alignment vertical="center"/>
    </xf>
    <xf numFmtId="0" fontId="5" fillId="5" borderId="0" xfId="0" applyFont="1" applyFill="1" applyBorder="1" applyAlignment="1" applyProtection="1">
      <alignment vertical="top" shrinkToFit="1"/>
    </xf>
    <xf numFmtId="0" fontId="9" fillId="5" borderId="15" xfId="0" applyFont="1" applyFill="1" applyBorder="1" applyAlignment="1" applyProtection="1">
      <alignment horizontal="center" vertical="center"/>
    </xf>
    <xf numFmtId="177" fontId="24" fillId="5" borderId="0" xfId="0" applyNumberFormat="1" applyFont="1" applyFill="1" applyBorder="1" applyAlignment="1" applyProtection="1">
      <alignment horizontal="right" vertical="center"/>
    </xf>
    <xf numFmtId="0" fontId="41" fillId="5" borderId="0" xfId="0" applyFont="1" applyFill="1" applyBorder="1" applyAlignment="1" applyProtection="1">
      <alignment horizontal="right" vertical="center"/>
    </xf>
    <xf numFmtId="0" fontId="0" fillId="5" borderId="11" xfId="0" applyFont="1" applyFill="1" applyBorder="1" applyAlignment="1" applyProtection="1">
      <alignment horizontal="right" vertical="center"/>
    </xf>
    <xf numFmtId="0" fontId="0" fillId="5" borderId="0" xfId="0" applyFont="1" applyFill="1" applyBorder="1" applyAlignment="1" applyProtection="1">
      <alignment horizontal="right" vertical="center"/>
    </xf>
    <xf numFmtId="0" fontId="23" fillId="5" borderId="0" xfId="0" applyFont="1" applyFill="1" applyBorder="1" applyAlignment="1" applyProtection="1">
      <alignment vertical="top"/>
    </xf>
    <xf numFmtId="0" fontId="23" fillId="5" borderId="0" xfId="0" applyFont="1" applyFill="1" applyBorder="1" applyAlignment="1" applyProtection="1">
      <alignment vertical="top" wrapText="1"/>
    </xf>
    <xf numFmtId="0" fontId="24" fillId="5" borderId="0" xfId="0" quotePrefix="1" applyFont="1" applyFill="1" applyBorder="1" applyProtection="1">
      <alignment vertical="center"/>
    </xf>
    <xf numFmtId="0" fontId="24" fillId="5" borderId="15" xfId="0" applyFont="1" applyFill="1" applyBorder="1" applyProtection="1">
      <alignment vertical="center"/>
    </xf>
    <xf numFmtId="0" fontId="0" fillId="5" borderId="15" xfId="0" applyFont="1" applyFill="1" applyBorder="1" applyProtection="1">
      <alignment vertical="center"/>
    </xf>
    <xf numFmtId="0" fontId="5" fillId="5" borderId="15" xfId="0" applyFont="1" applyFill="1" applyBorder="1" applyAlignment="1" applyProtection="1">
      <alignment horizontal="right" vertical="center"/>
    </xf>
    <xf numFmtId="185" fontId="5" fillId="5" borderId="15" xfId="0" applyNumberFormat="1" applyFont="1" applyFill="1" applyBorder="1" applyAlignment="1" applyProtection="1">
      <alignment horizontal="right" vertical="center"/>
    </xf>
    <xf numFmtId="0" fontId="11" fillId="5" borderId="12" xfId="0" applyFont="1" applyFill="1" applyBorder="1" applyAlignment="1" applyProtection="1">
      <alignment vertical="center"/>
    </xf>
    <xf numFmtId="0" fontId="5" fillId="5" borderId="0" xfId="0" applyFont="1" applyFill="1" applyBorder="1" applyAlignment="1" applyProtection="1">
      <alignment vertical="center" shrinkToFit="1"/>
    </xf>
    <xf numFmtId="0" fontId="11" fillId="5" borderId="12" xfId="0" applyFont="1" applyFill="1" applyBorder="1" applyAlignment="1" applyProtection="1">
      <alignment vertical="center" shrinkToFit="1"/>
    </xf>
    <xf numFmtId="0" fontId="0" fillId="5" borderId="12" xfId="0" applyFill="1" applyBorder="1" applyAlignment="1" applyProtection="1">
      <alignment vertical="center" shrinkToFit="1"/>
    </xf>
    <xf numFmtId="0" fontId="42" fillId="5" borderId="0" xfId="0" applyFont="1" applyFill="1" applyBorder="1" applyProtection="1">
      <alignment vertical="center"/>
    </xf>
    <xf numFmtId="181" fontId="7" fillId="5" borderId="0" xfId="0" applyNumberFormat="1" applyFont="1" applyFill="1" applyBorder="1" applyAlignment="1" applyProtection="1">
      <alignment horizontal="center" vertical="center"/>
    </xf>
    <xf numFmtId="177" fontId="5" fillId="5" borderId="0" xfId="0" applyNumberFormat="1" applyFont="1" applyFill="1" applyBorder="1" applyAlignment="1" applyProtection="1">
      <alignment horizontal="center"/>
    </xf>
    <xf numFmtId="181" fontId="5" fillId="5" borderId="0" xfId="0" applyNumberFormat="1" applyFont="1" applyFill="1" applyBorder="1" applyAlignment="1" applyProtection="1">
      <alignment horizontal="center"/>
    </xf>
    <xf numFmtId="181" fontId="0" fillId="5" borderId="0" xfId="0" applyNumberFormat="1" applyFont="1" applyFill="1" applyBorder="1" applyAlignment="1" applyProtection="1">
      <alignment horizontal="center" vertical="center"/>
    </xf>
    <xf numFmtId="181" fontId="5" fillId="5" borderId="0" xfId="0" applyNumberFormat="1" applyFont="1" applyFill="1" applyBorder="1" applyAlignment="1" applyProtection="1">
      <alignment horizontal="right" vertical="center"/>
    </xf>
    <xf numFmtId="0" fontId="18" fillId="5" borderId="0" xfId="0" applyFont="1" applyFill="1" applyBorder="1" applyAlignment="1" applyProtection="1">
      <alignment horizontal="right" vertical="center"/>
    </xf>
    <xf numFmtId="0" fontId="0" fillId="5" borderId="11" xfId="0" applyFill="1" applyBorder="1" applyAlignment="1" applyProtection="1">
      <alignment horizontal="right" vertical="center"/>
    </xf>
    <xf numFmtId="0" fontId="0" fillId="5" borderId="0" xfId="0" applyFill="1" applyBorder="1" applyAlignment="1" applyProtection="1">
      <alignment horizontal="right" vertical="center"/>
    </xf>
    <xf numFmtId="0" fontId="5" fillId="5" borderId="11" xfId="0" applyFont="1" applyFill="1" applyBorder="1" applyAlignment="1" applyProtection="1">
      <alignment horizontal="left" vertical="center" shrinkToFit="1"/>
    </xf>
    <xf numFmtId="0" fontId="12" fillId="5" borderId="0" xfId="0" applyFont="1" applyFill="1" applyBorder="1" applyProtection="1">
      <alignment vertical="center"/>
    </xf>
    <xf numFmtId="0" fontId="46" fillId="5" borderId="0" xfId="0" applyFont="1" applyFill="1" applyBorder="1" applyAlignment="1" applyProtection="1">
      <alignment vertical="center" wrapText="1"/>
    </xf>
    <xf numFmtId="0" fontId="9" fillId="5" borderId="15" xfId="0" applyFont="1" applyFill="1" applyBorder="1" applyProtection="1">
      <alignment vertical="center"/>
    </xf>
    <xf numFmtId="0" fontId="5" fillId="5" borderId="15" xfId="0" applyFont="1" applyFill="1" applyBorder="1" applyAlignment="1" applyProtection="1">
      <alignment vertical="center"/>
    </xf>
    <xf numFmtId="0" fontId="5" fillId="5" borderId="15" xfId="0" applyFont="1" applyFill="1" applyBorder="1" applyAlignment="1" applyProtection="1">
      <alignment horizontal="center" vertical="center"/>
    </xf>
    <xf numFmtId="179" fontId="5" fillId="5" borderId="0" xfId="0" applyNumberFormat="1" applyFont="1" applyFill="1" applyBorder="1" applyAlignment="1" applyProtection="1">
      <alignment horizontal="right" vertical="center"/>
    </xf>
    <xf numFmtId="0" fontId="5" fillId="5" borderId="22" xfId="0"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wrapText="1"/>
    </xf>
    <xf numFmtId="0" fontId="5" fillId="5" borderId="25" xfId="0" applyFont="1" applyFill="1" applyBorder="1" applyAlignment="1" applyProtection="1">
      <alignment horizontal="left" vertical="center"/>
    </xf>
    <xf numFmtId="0" fontId="5" fillId="5" borderId="1" xfId="0" applyFont="1" applyFill="1" applyBorder="1" applyAlignment="1" applyProtection="1">
      <alignment horizontal="right" vertical="center"/>
    </xf>
    <xf numFmtId="0" fontId="5" fillId="5" borderId="1" xfId="0" applyFont="1" applyFill="1" applyBorder="1" applyAlignment="1" applyProtection="1">
      <alignment horizontal="left" vertical="center"/>
    </xf>
    <xf numFmtId="0" fontId="5" fillId="5" borderId="18" xfId="0" applyFont="1" applyFill="1" applyBorder="1" applyAlignment="1" applyProtection="1">
      <alignment horizontal="left" vertical="center"/>
    </xf>
    <xf numFmtId="0" fontId="5" fillId="5" borderId="27" xfId="0" applyFont="1" applyFill="1" applyBorder="1" applyAlignment="1" applyProtection="1">
      <alignment horizontal="left" vertical="center"/>
    </xf>
    <xf numFmtId="0" fontId="5" fillId="5" borderId="28" xfId="0" applyFont="1" applyFill="1" applyBorder="1" applyAlignment="1" applyProtection="1">
      <alignment horizontal="left" vertical="center"/>
    </xf>
    <xf numFmtId="0" fontId="5" fillId="5" borderId="27" xfId="0" applyFont="1" applyFill="1" applyBorder="1" applyAlignment="1" applyProtection="1">
      <alignment horizontal="right" vertical="center"/>
    </xf>
    <xf numFmtId="0" fontId="5" fillId="5" borderId="29" xfId="0" applyFont="1" applyFill="1" applyBorder="1" applyAlignment="1" applyProtection="1">
      <alignment horizontal="left" vertical="center"/>
    </xf>
    <xf numFmtId="0" fontId="5" fillId="5" borderId="30" xfId="0" applyFont="1" applyFill="1" applyBorder="1" applyAlignment="1" applyProtection="1">
      <alignment horizontal="left" vertical="center"/>
    </xf>
    <xf numFmtId="0" fontId="5" fillId="5" borderId="29" xfId="0" applyFont="1" applyFill="1" applyBorder="1" applyAlignment="1" applyProtection="1">
      <alignment horizontal="right" vertical="center"/>
    </xf>
    <xf numFmtId="0" fontId="5" fillId="5" borderId="31" xfId="0" applyFont="1" applyFill="1" applyBorder="1" applyAlignment="1" applyProtection="1">
      <alignment horizontal="left" vertical="center"/>
    </xf>
    <xf numFmtId="0" fontId="5" fillId="5" borderId="32" xfId="0" applyFont="1" applyFill="1" applyBorder="1" applyAlignment="1" applyProtection="1">
      <alignment horizontal="left" vertical="center"/>
    </xf>
    <xf numFmtId="0" fontId="5" fillId="5" borderId="31" xfId="0" applyFont="1" applyFill="1" applyBorder="1" applyAlignment="1" applyProtection="1">
      <alignment horizontal="right" vertical="center"/>
    </xf>
    <xf numFmtId="0" fontId="5" fillId="5" borderId="33" xfId="0" applyFont="1" applyFill="1" applyBorder="1" applyAlignment="1" applyProtection="1">
      <alignment horizontal="left" vertical="center"/>
    </xf>
    <xf numFmtId="0" fontId="5" fillId="5" borderId="34" xfId="0" applyFont="1" applyFill="1" applyBorder="1" applyAlignment="1" applyProtection="1">
      <alignment horizontal="left" vertical="center"/>
    </xf>
    <xf numFmtId="0" fontId="5" fillId="5" borderId="33" xfId="0" applyFont="1" applyFill="1" applyBorder="1" applyAlignment="1" applyProtection="1">
      <alignment horizontal="right" vertical="center"/>
    </xf>
    <xf numFmtId="0" fontId="0" fillId="5" borderId="0" xfId="0" applyFill="1" applyBorder="1" applyAlignment="1" applyProtection="1">
      <alignment horizontal="left" vertical="center"/>
    </xf>
    <xf numFmtId="0" fontId="8" fillId="5" borderId="15" xfId="0" applyFont="1" applyFill="1" applyBorder="1" applyProtection="1">
      <alignment vertical="center"/>
    </xf>
    <xf numFmtId="0" fontId="0" fillId="5" borderId="0" xfId="0" applyFont="1" applyFill="1" applyBorder="1" applyAlignment="1" applyProtection="1">
      <alignment horizontal="left" vertical="center"/>
    </xf>
    <xf numFmtId="0" fontId="30" fillId="5" borderId="0" xfId="0" applyFont="1" applyFill="1" applyBorder="1" applyAlignment="1" applyProtection="1">
      <alignment vertical="top" wrapText="1"/>
    </xf>
    <xf numFmtId="0" fontId="9" fillId="5" borderId="23" xfId="0" applyFont="1" applyFill="1" applyBorder="1" applyAlignment="1" applyProtection="1">
      <alignment horizontal="center" vertical="center" wrapText="1"/>
    </xf>
    <xf numFmtId="0" fontId="9" fillId="5" borderId="29" xfId="0" applyFont="1" applyFill="1" applyBorder="1" applyAlignment="1" applyProtection="1">
      <alignment horizontal="center" vertical="center" wrapText="1"/>
    </xf>
    <xf numFmtId="182" fontId="5" fillId="5" borderId="2" xfId="0" applyNumberFormat="1" applyFont="1" applyFill="1" applyBorder="1" applyProtection="1">
      <alignment vertical="center"/>
    </xf>
    <xf numFmtId="188" fontId="5" fillId="5" borderId="36" xfId="0" applyNumberFormat="1" applyFont="1" applyFill="1" applyBorder="1" applyAlignment="1" applyProtection="1">
      <alignment horizontal="right" vertical="center"/>
    </xf>
    <xf numFmtId="189" fontId="5" fillId="5" borderId="25" xfId="0" applyNumberFormat="1" applyFont="1" applyFill="1" applyBorder="1" applyAlignment="1" applyProtection="1">
      <alignment horizontal="right" vertical="center"/>
    </xf>
    <xf numFmtId="188" fontId="5" fillId="5" borderId="2" xfId="0" applyNumberFormat="1" applyFont="1" applyFill="1" applyBorder="1" applyAlignment="1" applyProtection="1">
      <alignment horizontal="right" vertical="center"/>
    </xf>
    <xf numFmtId="189" fontId="5" fillId="5" borderId="1" xfId="0" applyNumberFormat="1" applyFont="1" applyFill="1" applyBorder="1" applyAlignment="1" applyProtection="1">
      <alignment horizontal="right" vertical="center"/>
    </xf>
    <xf numFmtId="182" fontId="5" fillId="5" borderId="22" xfId="0" applyNumberFormat="1" applyFont="1" applyFill="1" applyBorder="1" applyProtection="1">
      <alignment vertical="center"/>
    </xf>
    <xf numFmtId="188" fontId="5" fillId="5" borderId="22" xfId="0" applyNumberFormat="1" applyFont="1" applyFill="1" applyBorder="1" applyAlignment="1" applyProtection="1">
      <alignment horizontal="right" vertical="center"/>
    </xf>
    <xf numFmtId="189" fontId="5" fillId="5" borderId="27" xfId="0" applyNumberFormat="1" applyFont="1" applyFill="1" applyBorder="1" applyAlignment="1" applyProtection="1">
      <alignment horizontal="right" vertical="center"/>
    </xf>
    <xf numFmtId="182" fontId="5" fillId="5" borderId="19" xfId="0" applyNumberFormat="1" applyFont="1" applyFill="1" applyBorder="1" applyProtection="1">
      <alignment vertical="center"/>
    </xf>
    <xf numFmtId="188" fontId="5" fillId="5" borderId="19" xfId="0" applyNumberFormat="1" applyFont="1" applyFill="1" applyBorder="1" applyAlignment="1" applyProtection="1">
      <alignment horizontal="right" vertical="center"/>
    </xf>
    <xf numFmtId="189" fontId="5" fillId="5" borderId="37" xfId="0" applyNumberFormat="1" applyFont="1" applyFill="1" applyBorder="1" applyAlignment="1" applyProtection="1">
      <alignment horizontal="right" vertical="center"/>
    </xf>
    <xf numFmtId="182" fontId="5" fillId="5" borderId="38" xfId="0" applyNumberFormat="1" applyFont="1" applyFill="1" applyBorder="1" applyProtection="1">
      <alignment vertical="center"/>
    </xf>
    <xf numFmtId="188" fontId="5" fillId="5" borderId="38" xfId="0" applyNumberFormat="1" applyFont="1" applyFill="1" applyBorder="1" applyAlignment="1" applyProtection="1">
      <alignment horizontal="right" vertical="center"/>
    </xf>
    <xf numFmtId="189" fontId="5" fillId="5" borderId="31" xfId="0" applyNumberFormat="1" applyFont="1" applyFill="1" applyBorder="1" applyAlignment="1" applyProtection="1">
      <alignment horizontal="right" vertical="center"/>
    </xf>
    <xf numFmtId="182" fontId="5" fillId="5" borderId="23" xfId="0" applyNumberFormat="1" applyFont="1" applyFill="1" applyBorder="1" applyProtection="1">
      <alignment vertical="center"/>
    </xf>
    <xf numFmtId="188" fontId="5" fillId="5" borderId="23" xfId="0" applyNumberFormat="1" applyFont="1" applyFill="1" applyBorder="1" applyAlignment="1" applyProtection="1">
      <alignment horizontal="right" vertical="center"/>
    </xf>
    <xf numFmtId="189" fontId="5" fillId="5" borderId="29" xfId="0" applyNumberFormat="1" applyFont="1" applyFill="1" applyBorder="1" applyAlignment="1" applyProtection="1">
      <alignment horizontal="right" vertical="center"/>
    </xf>
    <xf numFmtId="182" fontId="5" fillId="5" borderId="17" xfId="0" applyNumberFormat="1" applyFont="1" applyFill="1" applyBorder="1" applyProtection="1">
      <alignment vertical="center"/>
    </xf>
    <xf numFmtId="188" fontId="5" fillId="5" borderId="17" xfId="0" applyNumberFormat="1" applyFont="1" applyFill="1" applyBorder="1" applyAlignment="1" applyProtection="1">
      <alignment horizontal="right" vertical="center"/>
    </xf>
    <xf numFmtId="189" fontId="5" fillId="5" borderId="33" xfId="0" applyNumberFormat="1" applyFont="1" applyFill="1" applyBorder="1" applyAlignment="1" applyProtection="1">
      <alignment horizontal="right" vertical="center"/>
    </xf>
    <xf numFmtId="190" fontId="3" fillId="5" borderId="12" xfId="0" applyNumberFormat="1" applyFont="1" applyFill="1" applyBorder="1" applyAlignment="1" applyProtection="1">
      <alignment vertical="center"/>
    </xf>
    <xf numFmtId="182" fontId="5" fillId="5" borderId="12" xfId="0" applyNumberFormat="1" applyFont="1" applyFill="1" applyBorder="1" applyAlignment="1" applyProtection="1"/>
    <xf numFmtId="189" fontId="0" fillId="5" borderId="0" xfId="0" applyNumberFormat="1" applyFill="1" applyBorder="1" applyAlignment="1" applyProtection="1">
      <alignment horizontal="right" vertical="center"/>
    </xf>
    <xf numFmtId="188" fontId="15" fillId="5" borderId="0" xfId="0" applyNumberFormat="1" applyFont="1" applyFill="1" applyBorder="1" applyAlignment="1" applyProtection="1">
      <alignment horizontal="right" vertical="center"/>
    </xf>
    <xf numFmtId="189" fontId="4" fillId="5" borderId="0" xfId="0" applyNumberFormat="1" applyFont="1" applyFill="1" applyBorder="1" applyAlignment="1" applyProtection="1">
      <alignment horizontal="right" vertical="center"/>
    </xf>
    <xf numFmtId="0" fontId="5" fillId="5" borderId="25" xfId="0" applyFont="1" applyFill="1" applyBorder="1" applyAlignment="1" applyProtection="1">
      <alignment vertical="center"/>
    </xf>
    <xf numFmtId="0" fontId="5" fillId="5" borderId="0" xfId="0" applyFont="1" applyFill="1" applyBorder="1" applyAlignment="1" applyProtection="1">
      <alignment vertical="top"/>
    </xf>
    <xf numFmtId="177" fontId="18" fillId="5" borderId="0" xfId="0" applyNumberFormat="1" applyFont="1" applyFill="1" applyBorder="1" applyAlignment="1" applyProtection="1">
      <alignment horizontal="right" vertical="center"/>
    </xf>
    <xf numFmtId="178" fontId="7" fillId="5" borderId="0" xfId="0" applyNumberFormat="1" applyFont="1" applyFill="1" applyBorder="1" applyProtection="1">
      <alignment vertical="center"/>
    </xf>
    <xf numFmtId="0" fontId="7" fillId="5" borderId="0" xfId="0" applyFont="1" applyFill="1" applyBorder="1" applyProtection="1">
      <alignment vertical="center"/>
    </xf>
    <xf numFmtId="0" fontId="0" fillId="5" borderId="0" xfId="0" applyFont="1" applyFill="1" applyBorder="1" applyAlignment="1" applyProtection="1">
      <alignment vertical="center"/>
    </xf>
    <xf numFmtId="0" fontId="5" fillId="5" borderId="0" xfId="0" quotePrefix="1" applyFont="1" applyFill="1" applyBorder="1" applyAlignment="1" applyProtection="1">
      <alignment horizontal="left" vertical="center"/>
    </xf>
    <xf numFmtId="0" fontId="0" fillId="5" borderId="14" xfId="0" applyFont="1" applyFill="1" applyBorder="1" applyProtection="1">
      <alignment vertical="center"/>
    </xf>
    <xf numFmtId="0" fontId="5" fillId="5" borderId="15" xfId="0" quotePrefix="1" applyFont="1" applyFill="1" applyBorder="1" applyAlignment="1" applyProtection="1">
      <alignment horizontal="left" vertical="center"/>
    </xf>
    <xf numFmtId="0" fontId="11" fillId="5" borderId="0" xfId="0" applyFont="1" applyFill="1" applyBorder="1" applyProtection="1">
      <alignment vertical="center"/>
    </xf>
    <xf numFmtId="0" fontId="0" fillId="5" borderId="16" xfId="0" applyFont="1" applyFill="1" applyBorder="1" applyProtection="1">
      <alignment vertical="center"/>
    </xf>
    <xf numFmtId="177" fontId="14" fillId="5" borderId="0" xfId="0" applyNumberFormat="1" applyFont="1" applyFill="1" applyBorder="1" applyAlignment="1" applyProtection="1">
      <alignment horizontal="center" vertical="center"/>
    </xf>
    <xf numFmtId="0" fontId="53" fillId="5" borderId="0" xfId="0" applyFont="1" applyFill="1" applyBorder="1" applyAlignment="1" applyProtection="1">
      <alignment horizontal="right" vertical="center"/>
    </xf>
    <xf numFmtId="0" fontId="53" fillId="5" borderId="0" xfId="0" applyFont="1" applyFill="1" applyBorder="1" applyProtection="1">
      <alignment vertical="center"/>
    </xf>
    <xf numFmtId="0" fontId="51" fillId="5" borderId="0" xfId="0" applyFont="1" applyFill="1" applyBorder="1" applyAlignment="1" applyProtection="1">
      <alignment horizontal="right" vertical="center"/>
    </xf>
    <xf numFmtId="176" fontId="53" fillId="5" borderId="0" xfId="0" applyNumberFormat="1" applyFont="1" applyFill="1" applyBorder="1" applyAlignment="1" applyProtection="1">
      <alignment horizontal="right" vertical="top"/>
    </xf>
    <xf numFmtId="0" fontId="35" fillId="5" borderId="0" xfId="0" applyFont="1" applyFill="1" applyBorder="1" applyAlignment="1" applyProtection="1">
      <alignment vertical="top"/>
    </xf>
    <xf numFmtId="177" fontId="51" fillId="5" borderId="0" xfId="0" applyNumberFormat="1" applyFont="1" applyFill="1" applyBorder="1" applyAlignment="1" applyProtection="1">
      <alignment horizontal="right" vertical="center"/>
    </xf>
    <xf numFmtId="0" fontId="60" fillId="5" borderId="0" xfId="0" applyFont="1" applyFill="1" applyBorder="1" applyProtection="1">
      <alignment vertical="center"/>
    </xf>
    <xf numFmtId="177" fontId="53" fillId="5" borderId="0" xfId="0" applyNumberFormat="1" applyFont="1" applyFill="1" applyBorder="1" applyAlignment="1" applyProtection="1">
      <alignment horizontal="right" vertical="center"/>
    </xf>
    <xf numFmtId="0" fontId="49" fillId="5" borderId="0" xfId="0" applyFont="1" applyFill="1" applyBorder="1" applyAlignment="1" applyProtection="1">
      <alignment horizontal="right" vertical="center"/>
    </xf>
    <xf numFmtId="180" fontId="62" fillId="5" borderId="0" xfId="0" applyNumberFormat="1" applyFont="1" applyFill="1" applyBorder="1" applyAlignment="1" applyProtection="1">
      <alignment horizontal="center" vertical="center"/>
    </xf>
    <xf numFmtId="0" fontId="63" fillId="5" borderId="0" xfId="0" applyFont="1" applyFill="1" applyBorder="1" applyAlignment="1" applyProtection="1">
      <alignment horizontal="right" vertical="center"/>
    </xf>
    <xf numFmtId="182" fontId="5" fillId="0" borderId="2" xfId="0" applyNumberFormat="1" applyFont="1" applyBorder="1" applyProtection="1">
      <alignment vertical="center"/>
    </xf>
    <xf numFmtId="0" fontId="9" fillId="5" borderId="0" xfId="0" applyFont="1" applyFill="1" applyBorder="1" applyAlignment="1" applyProtection="1">
      <alignment horizontal="center" vertical="center"/>
    </xf>
    <xf numFmtId="0" fontId="5" fillId="5" borderId="0" xfId="0" applyFont="1" applyFill="1" applyBorder="1" applyAlignment="1" applyProtection="1">
      <alignment horizontal="center" vertical="center"/>
    </xf>
    <xf numFmtId="0" fontId="68" fillId="5" borderId="11" xfId="0" applyFont="1" applyFill="1" applyBorder="1" applyAlignment="1" applyProtection="1">
      <alignment horizontal="right" vertical="center"/>
    </xf>
    <xf numFmtId="49" fontId="69" fillId="5" borderId="0" xfId="2" applyNumberFormat="1" applyFont="1" applyFill="1" applyBorder="1" applyAlignment="1" applyProtection="1">
      <alignment horizontal="left" vertical="center"/>
    </xf>
    <xf numFmtId="0" fontId="0" fillId="5" borderId="0" xfId="0" applyFill="1" applyBorder="1" applyAlignment="1" applyProtection="1">
      <alignment vertical="center" wrapText="1"/>
    </xf>
    <xf numFmtId="0" fontId="24" fillId="5" borderId="0" xfId="0" applyFont="1" applyFill="1" applyBorder="1" applyAlignment="1" applyProtection="1">
      <alignment horizontal="right" vertical="center"/>
    </xf>
    <xf numFmtId="178" fontId="70" fillId="5" borderId="0" xfId="0" applyNumberFormat="1" applyFont="1" applyFill="1" applyBorder="1" applyAlignment="1" applyProtection="1">
      <alignment horizontal="right" vertical="center"/>
    </xf>
    <xf numFmtId="0" fontId="5" fillId="0" borderId="12" xfId="0" applyFont="1" applyBorder="1" applyProtection="1">
      <alignment vertical="center"/>
    </xf>
    <xf numFmtId="0" fontId="0" fillId="0" borderId="12" xfId="0" applyBorder="1" applyProtection="1">
      <alignment vertical="center"/>
    </xf>
    <xf numFmtId="185" fontId="5" fillId="0" borderId="0" xfId="0" applyNumberFormat="1" applyFont="1" applyBorder="1" applyAlignment="1" applyProtection="1">
      <alignment horizontal="right" vertical="center"/>
    </xf>
    <xf numFmtId="0" fontId="5" fillId="0" borderId="22" xfId="0" applyFont="1" applyBorder="1" applyAlignment="1" applyProtection="1">
      <alignment horizontal="center" vertical="center" wrapText="1"/>
    </xf>
    <xf numFmtId="0" fontId="9" fillId="0" borderId="4" xfId="0" applyFont="1" applyBorder="1" applyAlignment="1" applyProtection="1">
      <alignment horizontal="center" vertical="center" shrinkToFit="1"/>
    </xf>
    <xf numFmtId="0" fontId="5" fillId="6" borderId="37" xfId="0" applyFont="1" applyFill="1" applyBorder="1" applyAlignment="1" applyProtection="1">
      <alignment vertical="center"/>
    </xf>
    <xf numFmtId="0" fontId="5" fillId="6" borderId="20" xfId="0" applyFont="1" applyFill="1" applyBorder="1" applyAlignment="1" applyProtection="1">
      <alignment vertical="center"/>
    </xf>
    <xf numFmtId="0" fontId="5" fillId="6" borderId="55" xfId="0" applyFont="1" applyFill="1" applyBorder="1" applyAlignment="1" applyProtection="1">
      <alignment vertical="center"/>
    </xf>
    <xf numFmtId="0" fontId="5" fillId="6" borderId="33" xfId="0" applyFont="1" applyFill="1" applyBorder="1" applyAlignment="1" applyProtection="1">
      <alignment horizontal="centerContinuous" vertical="center"/>
    </xf>
    <xf numFmtId="0" fontId="5" fillId="6" borderId="34" xfId="0" applyFont="1" applyFill="1" applyBorder="1" applyAlignment="1" applyProtection="1">
      <alignment horizontal="centerContinuous" vertical="center"/>
    </xf>
    <xf numFmtId="0" fontId="5" fillId="6" borderId="7" xfId="0" applyFont="1" applyFill="1" applyBorder="1" applyAlignment="1" applyProtection="1">
      <alignment horizontal="centerContinuous" vertical="center"/>
    </xf>
    <xf numFmtId="0" fontId="5" fillId="0" borderId="1" xfId="0" applyFont="1" applyBorder="1" applyAlignment="1" applyProtection="1">
      <alignment horizontal="center" vertical="center"/>
    </xf>
    <xf numFmtId="180" fontId="5" fillId="4" borderId="102" xfId="0" applyNumberFormat="1" applyFont="1" applyFill="1" applyBorder="1" applyAlignment="1" applyProtection="1">
      <alignment horizontal="center" vertical="center" shrinkToFit="1"/>
      <protection locked="0"/>
    </xf>
    <xf numFmtId="180" fontId="5" fillId="2" borderId="81" xfId="0" applyNumberFormat="1" applyFont="1" applyFill="1" applyBorder="1" applyAlignment="1" applyProtection="1">
      <alignment horizontal="center" vertical="center" shrinkToFit="1"/>
      <protection locked="0"/>
    </xf>
    <xf numFmtId="180" fontId="5" fillId="4" borderId="81" xfId="0" applyNumberFormat="1" applyFont="1" applyFill="1" applyBorder="1" applyAlignment="1" applyProtection="1">
      <alignment horizontal="center" vertical="center" shrinkToFit="1"/>
      <protection locked="0"/>
    </xf>
    <xf numFmtId="0" fontId="9" fillId="0" borderId="17" xfId="0" applyFont="1" applyBorder="1" applyAlignment="1" applyProtection="1">
      <alignment horizontal="center" vertical="center" shrinkToFit="1"/>
    </xf>
    <xf numFmtId="179" fontId="5" fillId="4" borderId="101" xfId="0" applyNumberFormat="1" applyFont="1" applyFill="1" applyBorder="1" applyAlignment="1" applyProtection="1">
      <alignment horizontal="center" vertical="center" shrinkToFit="1"/>
      <protection locked="0"/>
    </xf>
    <xf numFmtId="179" fontId="5" fillId="2" borderId="80" xfId="0" applyNumberFormat="1" applyFont="1" applyFill="1" applyBorder="1" applyAlignment="1" applyProtection="1">
      <alignment horizontal="center" vertical="center" shrinkToFit="1"/>
      <protection locked="0"/>
    </xf>
    <xf numFmtId="179" fontId="5" fillId="2" borderId="8" xfId="0" applyNumberFormat="1" applyFont="1" applyFill="1" applyBorder="1" applyAlignment="1" applyProtection="1">
      <alignment horizontal="center" vertical="center" shrinkToFit="1"/>
      <protection locked="0"/>
    </xf>
    <xf numFmtId="179" fontId="5" fillId="4" borderId="80" xfId="0" applyNumberFormat="1" applyFont="1" applyFill="1" applyBorder="1" applyAlignment="1" applyProtection="1">
      <alignment horizontal="center" vertical="center" shrinkToFit="1"/>
      <protection locked="0"/>
    </xf>
    <xf numFmtId="179" fontId="5" fillId="4" borderId="8" xfId="0" applyNumberFormat="1" applyFont="1" applyFill="1" applyBorder="1" applyAlignment="1" applyProtection="1">
      <alignment horizontal="center" vertical="center" shrinkToFit="1"/>
      <protection locked="0"/>
    </xf>
    <xf numFmtId="0" fontId="4" fillId="4" borderId="2" xfId="0" applyFont="1" applyFill="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xf>
    <xf numFmtId="179" fontId="5" fillId="2" borderId="42" xfId="0" applyNumberFormat="1" applyFont="1" applyFill="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xf>
    <xf numFmtId="176" fontId="74" fillId="5" borderId="98" xfId="2" applyNumberFormat="1" applyFont="1" applyFill="1" applyBorder="1" applyAlignment="1" applyProtection="1">
      <alignment horizontal="center" vertical="center" shrinkToFit="1"/>
      <protection locked="0"/>
    </xf>
    <xf numFmtId="176" fontId="71" fillId="5" borderId="98" xfId="2" applyNumberFormat="1" applyFont="1" applyFill="1" applyBorder="1" applyAlignment="1" applyProtection="1">
      <alignment vertical="center" shrinkToFit="1"/>
      <protection locked="0"/>
    </xf>
    <xf numFmtId="178" fontId="71" fillId="5" borderId="98" xfId="2" applyNumberFormat="1" applyFont="1" applyFill="1" applyBorder="1" applyAlignment="1" applyProtection="1">
      <alignment horizontal="right" vertical="center" shrinkToFit="1"/>
      <protection locked="0"/>
    </xf>
    <xf numFmtId="180" fontId="71" fillId="5" borderId="98" xfId="2" applyNumberFormat="1" applyFont="1" applyFill="1" applyBorder="1" applyAlignment="1" applyProtection="1">
      <alignment horizontal="right" vertical="center" shrinkToFit="1"/>
      <protection locked="0"/>
    </xf>
    <xf numFmtId="179" fontId="71" fillId="5" borderId="98" xfId="2" applyNumberFormat="1" applyFont="1" applyFill="1" applyBorder="1" applyAlignment="1" applyProtection="1">
      <alignment horizontal="right" vertical="center" shrinkToFit="1"/>
      <protection locked="0"/>
    </xf>
    <xf numFmtId="176" fontId="71" fillId="5" borderId="98" xfId="2" applyNumberFormat="1" applyFont="1" applyFill="1" applyBorder="1" applyAlignment="1" applyProtection="1">
      <alignment horizontal="right" vertical="center" shrinkToFit="1"/>
      <protection locked="0"/>
    </xf>
    <xf numFmtId="178" fontId="72" fillId="0" borderId="98" xfId="0" applyNumberFormat="1" applyFont="1" applyFill="1" applyBorder="1" applyAlignment="1" applyProtection="1">
      <alignment horizontal="right" vertical="center" shrinkToFit="1"/>
    </xf>
    <xf numFmtId="198" fontId="5" fillId="0" borderId="3" xfId="1" applyNumberFormat="1" applyFont="1" applyBorder="1" applyAlignment="1" applyProtection="1">
      <alignment horizontal="center" vertical="center" shrinkToFit="1"/>
    </xf>
    <xf numFmtId="196" fontId="5" fillId="0" borderId="3" xfId="1" applyNumberFormat="1" applyFont="1" applyBorder="1" applyAlignment="1" applyProtection="1">
      <alignment horizontal="center" vertical="center" shrinkToFit="1"/>
    </xf>
    <xf numFmtId="179" fontId="5" fillId="0" borderId="3" xfId="0" applyNumberFormat="1" applyFont="1" applyBorder="1" applyAlignment="1" applyProtection="1">
      <alignment horizontal="right" vertical="center" shrinkToFit="1"/>
    </xf>
    <xf numFmtId="179" fontId="5" fillId="5" borderId="13" xfId="0" applyNumberFormat="1" applyFont="1" applyFill="1" applyBorder="1" applyAlignment="1" applyProtection="1">
      <alignment horizontal="center" vertical="center" shrinkToFit="1"/>
    </xf>
    <xf numFmtId="0" fontId="5" fillId="0" borderId="0" xfId="0" applyFont="1" applyBorder="1" applyAlignment="1" applyProtection="1">
      <alignment horizontal="center" vertical="center" shrinkToFit="1"/>
    </xf>
    <xf numFmtId="185" fontId="5" fillId="0" borderId="3" xfId="1" applyNumberFormat="1" applyFont="1" applyBorder="1" applyAlignment="1" applyProtection="1">
      <alignment horizontal="right" vertical="center" shrinkToFit="1"/>
    </xf>
    <xf numFmtId="178" fontId="42" fillId="4" borderId="2" xfId="2" applyNumberFormat="1" applyFont="1" applyFill="1" applyBorder="1" applyAlignment="1" applyProtection="1">
      <alignment horizontal="right" vertical="center" shrinkToFit="1"/>
      <protection locked="0"/>
    </xf>
    <xf numFmtId="180" fontId="42" fillId="4" borderId="2" xfId="2" applyNumberFormat="1" applyFont="1" applyFill="1" applyBorder="1" applyAlignment="1" applyProtection="1">
      <alignment horizontal="right" vertical="center" shrinkToFit="1"/>
      <protection locked="0"/>
    </xf>
    <xf numFmtId="179" fontId="42" fillId="4" borderId="2" xfId="2" applyNumberFormat="1" applyFont="1" applyFill="1" applyBorder="1" applyAlignment="1" applyProtection="1">
      <alignment horizontal="right" vertical="center" shrinkToFit="1"/>
      <protection locked="0"/>
    </xf>
    <xf numFmtId="176" fontId="42" fillId="4" borderId="2" xfId="2" applyNumberFormat="1" applyFont="1" applyFill="1" applyBorder="1" applyAlignment="1" applyProtection="1">
      <alignment horizontal="right" vertical="center" shrinkToFit="1"/>
      <protection locked="0"/>
    </xf>
    <xf numFmtId="176" fontId="5" fillId="3" borderId="2" xfId="0" applyNumberFormat="1" applyFont="1" applyFill="1" applyBorder="1" applyAlignment="1" applyProtection="1">
      <alignment vertical="center" shrinkToFit="1"/>
      <protection locked="0"/>
    </xf>
    <xf numFmtId="180" fontId="5" fillId="5" borderId="34" xfId="0" applyNumberFormat="1" applyFont="1" applyFill="1" applyBorder="1" applyAlignment="1" applyProtection="1">
      <alignment vertical="center" shrinkToFit="1"/>
    </xf>
    <xf numFmtId="185" fontId="5" fillId="0" borderId="3" xfId="0" applyNumberFormat="1" applyFont="1" applyBorder="1" applyAlignment="1" applyProtection="1">
      <alignment horizontal="right" vertical="center" shrinkToFit="1"/>
    </xf>
    <xf numFmtId="179" fontId="5" fillId="3" borderId="2" xfId="0" applyNumberFormat="1" applyFont="1" applyFill="1" applyBorder="1" applyAlignment="1" applyProtection="1">
      <alignment vertical="center" shrinkToFit="1"/>
      <protection locked="0"/>
    </xf>
    <xf numFmtId="176" fontId="5" fillId="5" borderId="0" xfId="0" applyNumberFormat="1" applyFont="1" applyFill="1" applyBorder="1" applyAlignment="1" applyProtection="1">
      <alignment vertical="center" shrinkToFit="1"/>
    </xf>
    <xf numFmtId="176" fontId="42" fillId="0" borderId="2" xfId="2" applyNumberFormat="1" applyFont="1" applyFill="1" applyBorder="1" applyAlignment="1" applyProtection="1">
      <alignment horizontal="right" vertical="center" shrinkToFit="1"/>
    </xf>
    <xf numFmtId="184" fontId="5" fillId="0" borderId="3" xfId="0" applyNumberFormat="1" applyFont="1" applyBorder="1" applyAlignment="1" applyProtection="1">
      <alignment horizontal="center" vertical="center" shrinkToFit="1"/>
    </xf>
    <xf numFmtId="184" fontId="5" fillId="0" borderId="3" xfId="0" applyNumberFormat="1" applyFont="1" applyBorder="1" applyAlignment="1" applyProtection="1">
      <alignment vertical="center" shrinkToFit="1"/>
    </xf>
    <xf numFmtId="176" fontId="5" fillId="3" borderId="17" xfId="0" applyNumberFormat="1" applyFont="1" applyFill="1" applyBorder="1" applyAlignment="1" applyProtection="1">
      <alignment vertical="center" shrinkToFit="1"/>
      <protection locked="0"/>
    </xf>
    <xf numFmtId="176" fontId="5" fillId="0" borderId="3" xfId="0" applyNumberFormat="1" applyFont="1" applyBorder="1" applyAlignment="1" applyProtection="1">
      <alignment vertical="center" shrinkToFit="1"/>
    </xf>
    <xf numFmtId="0" fontId="0" fillId="5" borderId="0" xfId="0" applyFill="1" applyBorder="1" applyAlignment="1" applyProtection="1">
      <alignment horizontal="center" vertical="center" shrinkToFit="1"/>
    </xf>
    <xf numFmtId="0" fontId="0" fillId="5" borderId="13" xfId="0" applyFill="1" applyBorder="1" applyAlignment="1" applyProtection="1">
      <alignment horizontal="center" vertical="center" shrinkToFit="1"/>
    </xf>
    <xf numFmtId="10" fontId="5" fillId="0" borderId="0" xfId="0" applyNumberFormat="1" applyFont="1" applyBorder="1" applyAlignment="1" applyProtection="1">
      <alignment horizontal="right" vertical="center" shrinkToFit="1"/>
    </xf>
    <xf numFmtId="177" fontId="5" fillId="0" borderId="2" xfId="0" applyNumberFormat="1" applyFont="1" applyFill="1" applyBorder="1" applyAlignment="1" applyProtection="1">
      <alignment vertical="center" shrinkToFit="1"/>
    </xf>
    <xf numFmtId="183" fontId="5" fillId="3" borderId="2" xfId="0" applyNumberFormat="1" applyFont="1" applyFill="1" applyBorder="1" applyAlignment="1" applyProtection="1">
      <alignment vertical="center" shrinkToFit="1"/>
      <protection locked="0"/>
    </xf>
    <xf numFmtId="177" fontId="5" fillId="4" borderId="2" xfId="0" applyNumberFormat="1" applyFont="1" applyFill="1" applyBorder="1" applyAlignment="1" applyProtection="1">
      <alignment vertical="center" shrinkToFit="1"/>
      <protection locked="0"/>
    </xf>
    <xf numFmtId="178" fontId="0" fillId="0" borderId="53" xfId="0" applyNumberFormat="1" applyFont="1" applyBorder="1" applyAlignment="1" applyProtection="1">
      <alignment vertical="center" shrinkToFit="1"/>
    </xf>
    <xf numFmtId="178" fontId="14" fillId="0" borderId="3" xfId="0" applyNumberFormat="1" applyFont="1" applyBorder="1" applyAlignment="1" applyProtection="1">
      <alignment horizontal="center" vertical="center" shrinkToFit="1"/>
    </xf>
    <xf numFmtId="0" fontId="0" fillId="4" borderId="2" xfId="0" applyFill="1" applyBorder="1" applyAlignment="1" applyProtection="1">
      <alignment vertical="center" shrinkToFit="1"/>
      <protection locked="0"/>
    </xf>
    <xf numFmtId="0" fontId="0" fillId="4" borderId="2" xfId="0" applyFill="1" applyBorder="1" applyAlignment="1" applyProtection="1">
      <alignment horizontal="center" vertical="center" shrinkToFit="1"/>
      <protection locked="0"/>
    </xf>
    <xf numFmtId="181" fontId="5" fillId="4" borderId="2" xfId="0" applyNumberFormat="1" applyFont="1" applyFill="1" applyBorder="1" applyAlignment="1" applyProtection="1">
      <alignment vertical="center" shrinkToFit="1"/>
      <protection locked="0"/>
    </xf>
    <xf numFmtId="179" fontId="5" fillId="5" borderId="0" xfId="0" applyNumberFormat="1" applyFont="1" applyFill="1" applyBorder="1" applyAlignment="1" applyProtection="1">
      <alignment vertical="center" shrinkToFit="1"/>
      <protection locked="0"/>
    </xf>
    <xf numFmtId="181" fontId="5" fillId="0" borderId="3" xfId="0" applyNumberFormat="1" applyFont="1" applyBorder="1" applyAlignment="1" applyProtection="1">
      <alignment horizontal="right" vertical="center" shrinkToFit="1"/>
    </xf>
    <xf numFmtId="178" fontId="5" fillId="0" borderId="2" xfId="0" applyNumberFormat="1" applyFont="1" applyBorder="1" applyAlignment="1" applyProtection="1">
      <alignment vertical="center" shrinkToFit="1"/>
    </xf>
    <xf numFmtId="183" fontId="5" fillId="0" borderId="19" xfId="0" applyNumberFormat="1" applyFont="1" applyFill="1" applyBorder="1" applyAlignment="1" applyProtection="1">
      <alignment vertical="center" shrinkToFit="1"/>
    </xf>
    <xf numFmtId="183" fontId="5" fillId="0" borderId="0" xfId="0" applyNumberFormat="1" applyFont="1" applyFill="1" applyBorder="1" applyAlignment="1" applyProtection="1">
      <alignment vertical="center" shrinkToFit="1"/>
    </xf>
    <xf numFmtId="0" fontId="0" fillId="0" borderId="18" xfId="0" applyBorder="1" applyAlignment="1" applyProtection="1">
      <alignment vertical="center" shrinkToFit="1"/>
    </xf>
    <xf numFmtId="183" fontId="14" fillId="0" borderId="13" xfId="0" applyNumberFormat="1" applyFont="1" applyFill="1" applyBorder="1" applyAlignment="1" applyProtection="1">
      <alignment horizontal="center" vertical="center" shrinkToFit="1"/>
    </xf>
    <xf numFmtId="0" fontId="5" fillId="0" borderId="0" xfId="0" applyFont="1" applyBorder="1" applyAlignment="1" applyProtection="1">
      <alignment horizontal="left" vertical="center" shrinkToFit="1"/>
    </xf>
    <xf numFmtId="177" fontId="4" fillId="4" borderId="2" xfId="0" applyNumberFormat="1" applyFont="1" applyFill="1" applyBorder="1" applyAlignment="1" applyProtection="1">
      <alignment vertical="center" shrinkToFit="1"/>
      <protection locked="0"/>
    </xf>
    <xf numFmtId="199" fontId="5" fillId="0" borderId="3" xfId="0" applyNumberFormat="1" applyFont="1" applyFill="1" applyBorder="1" applyAlignment="1" applyProtection="1">
      <alignment horizontal="center" vertical="center" shrinkToFit="1"/>
    </xf>
    <xf numFmtId="181" fontId="5" fillId="0" borderId="26" xfId="0" applyNumberFormat="1" applyFont="1" applyBorder="1" applyAlignment="1" applyProtection="1">
      <alignment vertical="center" shrinkToFit="1"/>
    </xf>
    <xf numFmtId="181" fontId="26" fillId="0" borderId="26" xfId="0" applyNumberFormat="1" applyFont="1" applyFill="1" applyBorder="1" applyAlignment="1" applyProtection="1">
      <alignment horizontal="right" vertical="center" shrinkToFit="1"/>
    </xf>
    <xf numFmtId="181" fontId="26" fillId="0" borderId="39" xfId="0" applyNumberFormat="1" applyFont="1" applyFill="1" applyBorder="1" applyAlignment="1" applyProtection="1">
      <alignment horizontal="right" vertical="center" shrinkToFit="1"/>
    </xf>
    <xf numFmtId="181" fontId="5" fillId="0" borderId="3" xfId="0" applyNumberFormat="1" applyFont="1" applyFill="1" applyBorder="1" applyAlignment="1" applyProtection="1">
      <alignment horizontal="right" vertical="center" shrinkToFit="1"/>
    </xf>
    <xf numFmtId="181" fontId="5" fillId="0" borderId="2" xfId="0" applyNumberFormat="1" applyFont="1" applyFill="1" applyBorder="1" applyAlignment="1" applyProtection="1">
      <alignment vertical="center" shrinkToFit="1"/>
    </xf>
    <xf numFmtId="179" fontId="5" fillId="0" borderId="2" xfId="0" applyNumberFormat="1" applyFont="1" applyBorder="1" applyAlignment="1" applyProtection="1">
      <alignment vertical="center" shrinkToFit="1"/>
    </xf>
    <xf numFmtId="177" fontId="5" fillId="0" borderId="8" xfId="0" quotePrefix="1" applyNumberFormat="1" applyFont="1" applyFill="1" applyBorder="1" applyAlignment="1" applyProtection="1">
      <alignment vertical="center" shrinkToFit="1"/>
    </xf>
    <xf numFmtId="177" fontId="5" fillId="0" borderId="8" xfId="0" applyNumberFormat="1" applyFont="1" applyFill="1" applyBorder="1" applyAlignment="1" applyProtection="1">
      <alignment vertical="center" shrinkToFit="1"/>
    </xf>
    <xf numFmtId="177" fontId="0" fillId="0" borderId="2" xfId="0" applyNumberFormat="1" applyFont="1" applyFill="1" applyBorder="1" applyAlignment="1" applyProtection="1">
      <alignment vertical="center" shrinkToFit="1"/>
    </xf>
    <xf numFmtId="0" fontId="0" fillId="0" borderId="2" xfId="0" applyBorder="1" applyAlignment="1" applyProtection="1">
      <alignment vertical="center" shrinkToFit="1"/>
    </xf>
    <xf numFmtId="176" fontId="42" fillId="5" borderId="0" xfId="2" applyNumberFormat="1" applyFont="1" applyFill="1" applyBorder="1" applyAlignment="1" applyProtection="1">
      <alignment horizontal="right" vertical="center" wrapText="1"/>
    </xf>
    <xf numFmtId="176" fontId="14" fillId="0" borderId="3" xfId="0" applyNumberFormat="1" applyFont="1" applyBorder="1" applyAlignment="1" applyProtection="1">
      <alignment horizontal="right" vertical="center" shrinkToFit="1"/>
    </xf>
    <xf numFmtId="177" fontId="14" fillId="0" borderId="3" xfId="0" applyNumberFormat="1" applyFont="1" applyFill="1" applyBorder="1" applyAlignment="1" applyProtection="1">
      <alignment horizontal="right" vertical="center" shrinkToFit="1"/>
    </xf>
    <xf numFmtId="176" fontId="7" fillId="5" borderId="19" xfId="0" applyNumberFormat="1" applyFont="1" applyFill="1" applyBorder="1" applyAlignment="1" applyProtection="1">
      <alignment horizontal="right" vertical="center" shrinkToFit="1"/>
    </xf>
    <xf numFmtId="179" fontId="7" fillId="5" borderId="49" xfId="0" applyNumberFormat="1" applyFont="1" applyFill="1" applyBorder="1" applyAlignment="1" applyProtection="1">
      <alignment horizontal="right" vertical="center" shrinkToFit="1"/>
    </xf>
    <xf numFmtId="179" fontId="7" fillId="5" borderId="19" xfId="0" applyNumberFormat="1" applyFont="1" applyFill="1" applyBorder="1" applyAlignment="1" applyProtection="1">
      <alignment horizontal="right" vertical="center" shrinkToFit="1"/>
    </xf>
    <xf numFmtId="176" fontId="7" fillId="5" borderId="2" xfId="0" applyNumberFormat="1" applyFont="1" applyFill="1" applyBorder="1" applyAlignment="1" applyProtection="1">
      <alignment horizontal="right" vertical="center" shrinkToFit="1"/>
    </xf>
    <xf numFmtId="180" fontId="7" fillId="5" borderId="49" xfId="0" applyNumberFormat="1" applyFont="1" applyFill="1" applyBorder="1" applyAlignment="1" applyProtection="1">
      <alignment horizontal="right" vertical="center" shrinkToFit="1"/>
    </xf>
    <xf numFmtId="176" fontId="7" fillId="5" borderId="18" xfId="0" applyNumberFormat="1" applyFont="1" applyFill="1" applyBorder="1" applyAlignment="1" applyProtection="1">
      <alignment horizontal="right" vertical="center" shrinkToFit="1"/>
    </xf>
    <xf numFmtId="176" fontId="5" fillId="6" borderId="34" xfId="0" applyNumberFormat="1" applyFont="1" applyFill="1" applyBorder="1" applyAlignment="1" applyProtection="1">
      <alignment horizontal="right" vertical="center" shrinkToFit="1"/>
    </xf>
    <xf numFmtId="176" fontId="5" fillId="6" borderId="20" xfId="0" applyNumberFormat="1" applyFont="1" applyFill="1" applyBorder="1" applyAlignment="1" applyProtection="1">
      <alignment horizontal="right" vertical="center" shrinkToFit="1"/>
    </xf>
    <xf numFmtId="0" fontId="9" fillId="5" borderId="0" xfId="0" applyFont="1" applyFill="1" applyBorder="1" applyAlignment="1" applyProtection="1">
      <alignment horizontal="left" vertical="center"/>
    </xf>
    <xf numFmtId="186" fontId="5" fillId="2" borderId="1" xfId="0" applyNumberFormat="1" applyFont="1" applyFill="1" applyBorder="1" applyAlignment="1" applyProtection="1">
      <alignment vertical="center" shrinkToFit="1"/>
      <protection locked="0"/>
    </xf>
    <xf numFmtId="179" fontId="14" fillId="0" borderId="3" xfId="0" applyNumberFormat="1" applyFont="1" applyBorder="1" applyAlignment="1" applyProtection="1">
      <alignment horizontal="right" vertical="center" shrinkToFit="1"/>
    </xf>
    <xf numFmtId="184" fontId="6" fillId="0" borderId="3" xfId="0" applyNumberFormat="1" applyFont="1" applyBorder="1" applyAlignment="1" applyProtection="1">
      <alignment horizontal="right" vertical="center" shrinkToFit="1"/>
    </xf>
    <xf numFmtId="0" fontId="18" fillId="0" borderId="0" xfId="0" applyFont="1" applyBorder="1" applyAlignment="1" applyProtection="1">
      <alignment horizontal="right" vertical="center"/>
    </xf>
    <xf numFmtId="183" fontId="14" fillId="0" borderId="3" xfId="0" applyNumberFormat="1" applyFont="1" applyFill="1" applyBorder="1" applyAlignment="1" applyProtection="1">
      <alignment horizontal="right" vertical="center" shrinkToFit="1"/>
    </xf>
    <xf numFmtId="180" fontId="14" fillId="0" borderId="3" xfId="0" applyNumberFormat="1" applyFont="1" applyFill="1" applyBorder="1" applyAlignment="1" applyProtection="1">
      <alignment horizontal="right" vertical="center" shrinkToFit="1"/>
    </xf>
    <xf numFmtId="177" fontId="14" fillId="0" borderId="0" xfId="0" applyNumberFormat="1" applyFont="1" applyFill="1" applyBorder="1" applyAlignment="1" applyProtection="1">
      <alignment horizontal="right" vertical="center" shrinkToFit="1"/>
    </xf>
    <xf numFmtId="178" fontId="7" fillId="5" borderId="49" xfId="0" applyNumberFormat="1" applyFont="1" applyFill="1" applyBorder="1" applyAlignment="1" applyProtection="1">
      <alignment horizontal="right" vertical="center" shrinkToFit="1"/>
    </xf>
    <xf numFmtId="178" fontId="7" fillId="5" borderId="19" xfId="0" applyNumberFormat="1" applyFont="1" applyFill="1" applyBorder="1" applyAlignment="1" applyProtection="1">
      <alignment horizontal="right" vertical="center" shrinkToFit="1"/>
    </xf>
    <xf numFmtId="179" fontId="14" fillId="0" borderId="3" xfId="0" applyNumberFormat="1" applyFont="1" applyFill="1" applyBorder="1" applyAlignment="1" applyProtection="1">
      <alignment horizontal="right" vertical="center" shrinkToFit="1"/>
    </xf>
    <xf numFmtId="179" fontId="7" fillId="5" borderId="48" xfId="0" applyNumberFormat="1" applyFont="1" applyFill="1" applyBorder="1" applyAlignment="1" applyProtection="1">
      <alignment horizontal="right" vertical="center" shrinkToFit="1"/>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7" xfId="0" applyFont="1" applyBorder="1" applyAlignment="1" applyProtection="1">
      <alignment horizontal="center" vertical="center" shrinkToFit="1"/>
    </xf>
    <xf numFmtId="0" fontId="5" fillId="0" borderId="101" xfId="0" applyFont="1" applyBorder="1" applyAlignment="1" applyProtection="1">
      <alignment horizontal="center" vertical="center" shrinkToFit="1"/>
    </xf>
    <xf numFmtId="0" fontId="5" fillId="5" borderId="0" xfId="0" applyFont="1" applyFill="1" applyBorder="1" applyAlignment="1" applyProtection="1">
      <alignment horizontal="left" vertical="top" wrapText="1"/>
    </xf>
    <xf numFmtId="0" fontId="5" fillId="5" borderId="0" xfId="0" applyFont="1" applyFill="1" applyBorder="1" applyAlignment="1" applyProtection="1">
      <alignment horizontal="left" vertical="center" wrapText="1"/>
    </xf>
    <xf numFmtId="38" fontId="5" fillId="5" borderId="0" xfId="2" applyFont="1" applyFill="1" applyBorder="1" applyAlignment="1" applyProtection="1">
      <alignment horizontal="left" vertical="center"/>
    </xf>
    <xf numFmtId="0" fontId="9" fillId="5" borderId="0" xfId="0" applyFont="1" applyFill="1" applyBorder="1" applyAlignment="1" applyProtection="1">
      <alignment horizontal="center" vertical="center" shrinkToFit="1"/>
    </xf>
    <xf numFmtId="0" fontId="9" fillId="5" borderId="12" xfId="0" applyFont="1" applyFill="1" applyBorder="1" applyAlignment="1" applyProtection="1">
      <alignment horizontal="center" vertical="center" shrinkToFit="1"/>
    </xf>
    <xf numFmtId="0" fontId="5" fillId="5" borderId="0" xfId="0" applyFont="1" applyFill="1" applyBorder="1" applyAlignment="1" applyProtection="1">
      <alignment vertical="center"/>
    </xf>
    <xf numFmtId="0" fontId="5" fillId="5" borderId="0" xfId="0" applyFont="1" applyFill="1" applyBorder="1" applyAlignment="1" applyProtection="1">
      <alignment vertical="center" wrapText="1"/>
    </xf>
    <xf numFmtId="0" fontId="20" fillId="5" borderId="0"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shrinkToFit="1"/>
    </xf>
    <xf numFmtId="0" fontId="5" fillId="5" borderId="12" xfId="0" applyFont="1" applyFill="1" applyBorder="1" applyAlignment="1" applyProtection="1">
      <alignment horizontal="left" vertical="center" shrinkToFit="1"/>
    </xf>
    <xf numFmtId="0" fontId="0"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5" fillId="5" borderId="0" xfId="0" applyFont="1" applyFill="1" applyBorder="1" applyAlignment="1" applyProtection="1">
      <alignment horizontal="left" vertical="center"/>
    </xf>
    <xf numFmtId="31" fontId="5" fillId="6" borderId="40" xfId="0" applyNumberFormat="1" applyFont="1" applyFill="1" applyBorder="1" applyAlignment="1" applyProtection="1">
      <alignment horizontal="center" vertical="center"/>
    </xf>
    <xf numFmtId="0" fontId="5" fillId="6" borderId="41" xfId="0" applyFont="1" applyFill="1" applyBorder="1" applyAlignment="1" applyProtection="1">
      <alignment horizontal="center" vertical="center"/>
    </xf>
    <xf numFmtId="0" fontId="5" fillId="0" borderId="18" xfId="0" applyFont="1" applyBorder="1" applyAlignment="1" applyProtection="1">
      <alignment horizontal="center" vertical="center" shrinkToFit="1"/>
    </xf>
    <xf numFmtId="0" fontId="5" fillId="6" borderId="43" xfId="0" applyFont="1" applyFill="1" applyBorder="1" applyAlignment="1" applyProtection="1">
      <alignment horizontal="center" vertical="center"/>
    </xf>
    <xf numFmtId="0" fontId="0" fillId="5" borderId="62" xfId="0" applyFill="1" applyBorder="1" applyAlignment="1" applyProtection="1">
      <alignment vertical="center"/>
    </xf>
    <xf numFmtId="0" fontId="0" fillId="5" borderId="70" xfId="0" applyFill="1" applyBorder="1" applyAlignment="1" applyProtection="1">
      <alignment vertical="center"/>
    </xf>
    <xf numFmtId="0" fontId="0" fillId="5" borderId="71" xfId="0" applyFill="1" applyBorder="1" applyAlignment="1" applyProtection="1">
      <alignment vertical="center"/>
    </xf>
    <xf numFmtId="0" fontId="0" fillId="5" borderId="95" xfId="0" applyFill="1" applyBorder="1" applyAlignment="1" applyProtection="1">
      <alignment vertical="center"/>
    </xf>
    <xf numFmtId="0" fontId="0" fillId="5" borderId="64" xfId="0" applyFill="1" applyBorder="1" applyAlignment="1" applyProtection="1">
      <alignment vertical="center"/>
    </xf>
    <xf numFmtId="0" fontId="0" fillId="5" borderId="65" xfId="0" applyFill="1" applyBorder="1" applyAlignment="1" applyProtection="1">
      <alignment vertical="center"/>
    </xf>
    <xf numFmtId="0" fontId="0" fillId="5" borderId="0" xfId="0" applyFill="1" applyBorder="1" applyProtection="1">
      <alignment vertical="center"/>
      <protection locked="0"/>
    </xf>
    <xf numFmtId="0" fontId="11" fillId="5" borderId="0" xfId="0" applyFont="1" applyFill="1" applyBorder="1" applyAlignment="1" applyProtection="1">
      <alignment horizontal="center" vertical="center"/>
      <protection locked="0"/>
    </xf>
    <xf numFmtId="186" fontId="9" fillId="5" borderId="0" xfId="0" applyNumberFormat="1" applyFont="1" applyFill="1" applyBorder="1" applyAlignment="1" applyProtection="1">
      <alignment horizontal="center" vertical="center"/>
      <protection locked="0"/>
    </xf>
    <xf numFmtId="49" fontId="42" fillId="5" borderId="12" xfId="2" applyNumberFormat="1" applyFont="1" applyFill="1" applyBorder="1" applyAlignment="1" applyProtection="1">
      <alignment vertical="justify" wrapText="1"/>
    </xf>
    <xf numFmtId="49" fontId="42" fillId="5" borderId="0" xfId="2" applyNumberFormat="1" applyFont="1" applyFill="1" applyBorder="1" applyAlignment="1" applyProtection="1">
      <alignment horizontal="left" vertical="justify" wrapText="1"/>
    </xf>
    <xf numFmtId="49" fontId="42" fillId="5" borderId="0" xfId="2" applyNumberFormat="1" applyFont="1" applyFill="1" applyBorder="1" applyAlignment="1" applyProtection="1">
      <alignment horizontal="left" vertical="center" wrapText="1"/>
    </xf>
    <xf numFmtId="49" fontId="53" fillId="5" borderId="0" xfId="2" applyNumberFormat="1" applyFont="1" applyFill="1" applyBorder="1" applyAlignment="1" applyProtection="1">
      <alignment horizontal="right" vertical="center" wrapText="1"/>
    </xf>
    <xf numFmtId="0" fontId="0" fillId="5" borderId="0" xfId="0" applyFill="1" applyBorder="1" applyAlignment="1" applyProtection="1">
      <alignment horizontal="left" vertical="center" wrapText="1"/>
    </xf>
    <xf numFmtId="49" fontId="43" fillId="5" borderId="0" xfId="2" applyNumberFormat="1" applyFont="1" applyFill="1" applyBorder="1" applyAlignment="1" applyProtection="1">
      <alignment horizontal="left" vertical="center" wrapText="1"/>
    </xf>
    <xf numFmtId="176" fontId="71" fillId="0" borderId="98" xfId="2" applyNumberFormat="1" applyFont="1" applyFill="1" applyBorder="1" applyAlignment="1" applyProtection="1">
      <alignment horizontal="right" vertical="center" shrinkToFit="1"/>
    </xf>
    <xf numFmtId="49" fontId="5" fillId="5" borderId="0" xfId="2" applyNumberFormat="1" applyFont="1" applyFill="1" applyBorder="1" applyAlignment="1" applyProtection="1">
      <alignment horizontal="left" vertical="center" wrapText="1"/>
    </xf>
    <xf numFmtId="178" fontId="42" fillId="5" borderId="0" xfId="2" applyNumberFormat="1" applyFont="1" applyFill="1" applyBorder="1" applyAlignment="1" applyProtection="1">
      <alignment horizontal="right" vertical="center" wrapText="1"/>
    </xf>
    <xf numFmtId="49" fontId="42" fillId="5" borderId="0" xfId="2" applyNumberFormat="1" applyFont="1" applyFill="1" applyBorder="1" applyAlignment="1" applyProtection="1">
      <alignment horizontal="left" vertical="center"/>
    </xf>
    <xf numFmtId="0" fontId="45" fillId="5" borderId="0" xfId="0" applyFont="1" applyFill="1" applyBorder="1" applyProtection="1">
      <alignment vertical="center"/>
    </xf>
    <xf numFmtId="178" fontId="14" fillId="4" borderId="2" xfId="0" applyNumberFormat="1" applyFont="1" applyFill="1" applyBorder="1" applyAlignment="1" applyProtection="1">
      <alignment horizontal="right" vertical="center" shrinkToFit="1"/>
      <protection locked="0"/>
    </xf>
    <xf numFmtId="178" fontId="5" fillId="4" borderId="2" xfId="0" applyNumberFormat="1" applyFont="1" applyFill="1" applyBorder="1" applyAlignment="1" applyProtection="1">
      <alignment horizontal="right" vertical="center" shrinkToFit="1"/>
      <protection locked="0"/>
    </xf>
    <xf numFmtId="178" fontId="5" fillId="0" borderId="2" xfId="0" applyNumberFormat="1" applyFont="1" applyFill="1" applyBorder="1" applyAlignment="1" applyProtection="1">
      <alignment vertical="center" shrinkToFit="1"/>
    </xf>
    <xf numFmtId="49" fontId="42" fillId="5" borderId="0" xfId="2" applyNumberFormat="1" applyFont="1" applyFill="1" applyBorder="1" applyAlignment="1" applyProtection="1">
      <alignment vertical="center"/>
    </xf>
    <xf numFmtId="49" fontId="42" fillId="5" borderId="0" xfId="2" applyNumberFormat="1" applyFont="1" applyFill="1" applyBorder="1" applyAlignment="1" applyProtection="1">
      <alignment vertical="center" wrapText="1"/>
    </xf>
    <xf numFmtId="178" fontId="5" fillId="5" borderId="0" xfId="0" applyNumberFormat="1" applyFont="1" applyFill="1" applyBorder="1" applyProtection="1">
      <alignment vertical="center"/>
    </xf>
    <xf numFmtId="49" fontId="43" fillId="5" borderId="0" xfId="2" applyNumberFormat="1" applyFont="1" applyFill="1" applyBorder="1" applyAlignment="1" applyProtection="1">
      <alignment horizontal="left" vertical="center" shrinkToFit="1"/>
    </xf>
    <xf numFmtId="49" fontId="42" fillId="5" borderId="51" xfId="2" applyNumberFormat="1" applyFont="1" applyFill="1" applyBorder="1" applyAlignment="1" applyProtection="1">
      <alignment horizontal="right" vertical="center" wrapText="1"/>
    </xf>
    <xf numFmtId="178" fontId="5" fillId="5" borderId="0" xfId="0" applyNumberFormat="1" applyFont="1" applyFill="1" applyBorder="1" applyAlignment="1" applyProtection="1">
      <alignment vertical="center"/>
    </xf>
    <xf numFmtId="178" fontId="5" fillId="4" borderId="2" xfId="0" applyNumberFormat="1" applyFont="1" applyFill="1" applyBorder="1" applyAlignment="1" applyProtection="1">
      <alignment vertical="center" shrinkToFit="1"/>
      <protection locked="0"/>
    </xf>
    <xf numFmtId="180" fontId="5" fillId="4" borderId="2" xfId="0" applyNumberFormat="1" applyFont="1" applyFill="1" applyBorder="1" applyAlignment="1" applyProtection="1">
      <alignment vertical="center" shrinkToFit="1"/>
      <protection locked="0"/>
    </xf>
    <xf numFmtId="0" fontId="5" fillId="4" borderId="2" xfId="0" applyFont="1" applyFill="1" applyBorder="1" applyAlignment="1" applyProtection="1">
      <alignment vertical="center" shrinkToFit="1"/>
      <protection locked="0"/>
    </xf>
    <xf numFmtId="176" fontId="5" fillId="4" borderId="2" xfId="0" applyNumberFormat="1" applyFont="1" applyFill="1" applyBorder="1" applyAlignment="1" applyProtection="1">
      <alignment vertical="center" shrinkToFit="1"/>
      <protection locked="0"/>
    </xf>
    <xf numFmtId="0" fontId="6" fillId="4" borderId="2" xfId="0" applyFont="1" applyFill="1" applyBorder="1" applyAlignment="1" applyProtection="1">
      <alignment horizontal="center" vertical="center" shrinkToFit="1"/>
      <protection locked="0"/>
    </xf>
    <xf numFmtId="177" fontId="5" fillId="4" borderId="2" xfId="0" applyNumberFormat="1" applyFont="1" applyFill="1" applyBorder="1" applyAlignment="1" applyProtection="1">
      <alignment horizontal="right" vertical="center" shrinkToFit="1"/>
      <protection locked="0"/>
    </xf>
    <xf numFmtId="180" fontId="5" fillId="4" borderId="2" xfId="0" applyNumberFormat="1" applyFont="1" applyFill="1" applyBorder="1" applyAlignment="1" applyProtection="1">
      <alignment horizontal="right" vertical="center" shrinkToFit="1"/>
      <protection locked="0"/>
    </xf>
    <xf numFmtId="179" fontId="5" fillId="4" borderId="2" xfId="0" applyNumberFormat="1" applyFont="1" applyFill="1" applyBorder="1" applyAlignment="1" applyProtection="1">
      <alignment horizontal="right" vertical="center" shrinkToFit="1"/>
      <protection locked="0"/>
    </xf>
    <xf numFmtId="176" fontId="5" fillId="4" borderId="2" xfId="0" applyNumberFormat="1" applyFont="1" applyFill="1" applyBorder="1" applyAlignment="1" applyProtection="1">
      <alignment horizontal="right" vertical="center" shrinkToFit="1"/>
      <protection locked="0"/>
    </xf>
    <xf numFmtId="0" fontId="6" fillId="4" borderId="2" xfId="0" applyFont="1" applyFill="1" applyBorder="1" applyAlignment="1" applyProtection="1">
      <alignment horizontal="center" vertical="center" wrapText="1"/>
      <protection locked="0"/>
    </xf>
    <xf numFmtId="49" fontId="5" fillId="5" borderId="0" xfId="0" applyNumberFormat="1" applyFont="1" applyFill="1" applyBorder="1" applyAlignment="1" applyProtection="1">
      <alignment horizontal="center" vertical="center"/>
    </xf>
    <xf numFmtId="178" fontId="0" fillId="0" borderId="2" xfId="0" applyNumberFormat="1" applyFont="1" applyFill="1" applyBorder="1" applyAlignment="1" applyProtection="1">
      <alignment vertical="center" shrinkToFit="1"/>
    </xf>
    <xf numFmtId="177" fontId="4" fillId="5" borderId="0" xfId="0" applyNumberFormat="1" applyFont="1" applyFill="1" applyBorder="1" applyProtection="1">
      <alignment vertical="center"/>
    </xf>
    <xf numFmtId="49" fontId="5" fillId="5" borderId="0" xfId="2" applyNumberFormat="1" applyFont="1" applyFill="1" applyBorder="1" applyAlignment="1" applyProtection="1">
      <alignment vertical="top"/>
    </xf>
    <xf numFmtId="49" fontId="5" fillId="5" borderId="0" xfId="2" applyNumberFormat="1" applyFont="1" applyFill="1" applyBorder="1" applyAlignment="1" applyProtection="1">
      <alignment vertical="center"/>
    </xf>
    <xf numFmtId="179" fontId="5" fillId="5" borderId="0" xfId="0" applyNumberFormat="1" applyFont="1" applyFill="1" applyBorder="1" applyAlignment="1" applyProtection="1">
      <alignment horizontal="center" vertical="center"/>
    </xf>
    <xf numFmtId="180" fontId="5" fillId="5" borderId="12" xfId="0" applyNumberFormat="1" applyFont="1" applyFill="1" applyBorder="1" applyAlignment="1" applyProtection="1">
      <alignment horizontal="center" vertical="center" shrinkToFit="1"/>
    </xf>
    <xf numFmtId="0" fontId="0" fillId="5" borderId="0" xfId="0" applyFont="1" applyFill="1" applyBorder="1" applyAlignment="1" applyProtection="1">
      <alignment horizontal="left" vertical="center" wrapText="1"/>
    </xf>
    <xf numFmtId="181" fontId="5" fillId="5" borderId="0" xfId="0" applyNumberFormat="1" applyFont="1" applyFill="1" applyBorder="1" applyAlignment="1" applyProtection="1">
      <alignment horizontal="center" vertical="center"/>
    </xf>
    <xf numFmtId="177" fontId="4" fillId="0" borderId="2" xfId="0" applyNumberFormat="1" applyFont="1" applyFill="1" applyBorder="1" applyAlignment="1" applyProtection="1">
      <alignment vertical="center" shrinkToFit="1"/>
    </xf>
    <xf numFmtId="0" fontId="0" fillId="5" borderId="15" xfId="0" applyFill="1" applyBorder="1" applyAlignment="1" applyProtection="1">
      <alignment vertical="center"/>
    </xf>
    <xf numFmtId="0" fontId="0" fillId="0" borderId="0" xfId="0" applyBorder="1" applyAlignment="1" applyProtection="1">
      <alignment vertical="center"/>
    </xf>
    <xf numFmtId="176" fontId="42" fillId="0" borderId="0" xfId="2" applyNumberFormat="1" applyFont="1" applyFill="1" applyBorder="1" applyAlignment="1" applyProtection="1">
      <alignment horizontal="right" vertical="center" shrinkToFit="1"/>
    </xf>
    <xf numFmtId="49" fontId="42" fillId="5" borderId="0" xfId="2" applyNumberFormat="1" applyFont="1" applyFill="1" applyBorder="1" applyAlignment="1" applyProtection="1">
      <alignment horizontal="right" vertical="center" wrapText="1"/>
    </xf>
    <xf numFmtId="178" fontId="42" fillId="5" borderId="51" xfId="2" applyNumberFormat="1" applyFont="1" applyFill="1" applyBorder="1" applyAlignment="1" applyProtection="1">
      <alignment horizontal="right" vertical="center" wrapText="1"/>
    </xf>
    <xf numFmtId="177" fontId="4" fillId="0" borderId="0" xfId="0" applyNumberFormat="1" applyFont="1" applyFill="1" applyBorder="1" applyProtection="1">
      <alignment vertical="center"/>
    </xf>
    <xf numFmtId="181" fontId="0" fillId="5" borderId="0" xfId="0" applyNumberFormat="1" applyFont="1" applyFill="1" applyBorder="1" applyAlignment="1" applyProtection="1">
      <alignment vertical="center" shrinkToFit="1"/>
    </xf>
    <xf numFmtId="178" fontId="72" fillId="0" borderId="98" xfId="0" applyNumberFormat="1" applyFont="1" applyFill="1" applyBorder="1" applyAlignment="1" applyProtection="1">
      <alignment horizontal="right" vertical="center" shrinkToFit="1"/>
      <protection locked="0"/>
    </xf>
    <xf numFmtId="180" fontId="9" fillId="5" borderId="49" xfId="0" applyNumberFormat="1" applyFont="1" applyFill="1" applyBorder="1" applyAlignment="1" applyProtection="1">
      <alignment horizontal="center" vertical="center" wrapText="1" shrinkToFit="1"/>
    </xf>
    <xf numFmtId="0" fontId="9" fillId="5" borderId="54" xfId="0" applyFont="1" applyFill="1" applyBorder="1" applyAlignment="1" applyProtection="1">
      <alignment horizontal="center" vertical="center" wrapText="1" shrinkToFit="1"/>
    </xf>
    <xf numFmtId="178" fontId="11" fillId="5" borderId="49" xfId="0" applyNumberFormat="1" applyFont="1" applyFill="1" applyBorder="1" applyAlignment="1" applyProtection="1">
      <alignment horizontal="center" vertical="center" shrinkToFit="1"/>
    </xf>
    <xf numFmtId="178" fontId="8" fillId="5" borderId="54" xfId="0" applyNumberFormat="1" applyFont="1" applyFill="1" applyBorder="1" applyAlignment="1" applyProtection="1">
      <alignment horizontal="center" vertical="center" shrinkToFit="1"/>
    </xf>
    <xf numFmtId="0" fontId="0" fillId="5" borderId="49" xfId="0" applyFill="1" applyBorder="1" applyAlignment="1" applyProtection="1">
      <alignment horizontal="center" vertical="center" wrapText="1"/>
    </xf>
    <xf numFmtId="0" fontId="0" fillId="5" borderId="19" xfId="0" applyFill="1" applyBorder="1" applyAlignment="1" applyProtection="1">
      <alignment horizontal="center" vertical="center" wrapText="1"/>
    </xf>
    <xf numFmtId="0" fontId="0" fillId="5" borderId="56" xfId="0" applyFont="1" applyFill="1" applyBorder="1" applyAlignment="1" applyProtection="1">
      <alignment horizontal="left" vertical="center" wrapText="1"/>
    </xf>
    <xf numFmtId="0" fontId="0" fillId="5" borderId="13" xfId="0" applyFont="1" applyFill="1" applyBorder="1" applyAlignment="1" applyProtection="1">
      <alignment horizontal="left" vertical="center" wrapText="1"/>
    </xf>
    <xf numFmtId="0" fontId="0" fillId="5" borderId="13" xfId="0" applyFont="1" applyFill="1" applyBorder="1" applyAlignment="1" applyProtection="1">
      <alignment vertical="center" wrapText="1"/>
    </xf>
    <xf numFmtId="0" fontId="0" fillId="5" borderId="36" xfId="0" applyFill="1" applyBorder="1" applyAlignment="1" applyProtection="1">
      <alignment horizontal="right" vertical="center" textRotation="255" wrapText="1"/>
    </xf>
    <xf numFmtId="0" fontId="0" fillId="5" borderId="33" xfId="0" applyFont="1" applyFill="1" applyBorder="1" applyAlignment="1" applyProtection="1">
      <alignment horizontal="left" vertical="center" wrapText="1"/>
    </xf>
    <xf numFmtId="0" fontId="0" fillId="5" borderId="34" xfId="0" applyFont="1" applyFill="1" applyBorder="1" applyAlignment="1" applyProtection="1">
      <alignment horizontal="left" vertical="center" wrapText="1"/>
    </xf>
    <xf numFmtId="0" fontId="1" fillId="5" borderId="34" xfId="0" applyFont="1" applyFill="1" applyBorder="1" applyAlignment="1" applyProtection="1">
      <alignment horizontal="left" vertical="center" wrapText="1"/>
    </xf>
    <xf numFmtId="0" fontId="1" fillId="5" borderId="50" xfId="0" applyFont="1" applyFill="1" applyBorder="1" applyAlignment="1" applyProtection="1">
      <alignment horizontal="left" vertical="center" wrapText="1"/>
    </xf>
    <xf numFmtId="0" fontId="1" fillId="5" borderId="37" xfId="0" applyFont="1" applyFill="1" applyBorder="1" applyAlignment="1" applyProtection="1">
      <alignment horizontal="left" vertical="center" wrapText="1"/>
    </xf>
    <xf numFmtId="0" fontId="1" fillId="5" borderId="20" xfId="0" applyFont="1" applyFill="1" applyBorder="1" applyAlignment="1" applyProtection="1">
      <alignment horizontal="left" vertical="center" wrapText="1"/>
    </xf>
    <xf numFmtId="0" fontId="1" fillId="5" borderId="21" xfId="0" applyFont="1" applyFill="1" applyBorder="1" applyAlignment="1" applyProtection="1">
      <alignment horizontal="left" vertical="center" wrapText="1"/>
    </xf>
    <xf numFmtId="0" fontId="0" fillId="5" borderId="37" xfId="0" applyFill="1" applyBorder="1" applyAlignment="1" applyProtection="1">
      <alignment horizontal="left" vertical="center" wrapText="1"/>
    </xf>
    <xf numFmtId="0" fontId="0" fillId="5" borderId="37" xfId="0" applyFont="1" applyFill="1" applyBorder="1" applyAlignment="1" applyProtection="1">
      <alignment horizontal="left" vertical="center" shrinkToFit="1"/>
    </xf>
    <xf numFmtId="0" fontId="0" fillId="5" borderId="20" xfId="0" applyFill="1" applyBorder="1" applyAlignment="1" applyProtection="1">
      <alignment horizontal="left" vertical="center" shrinkToFit="1"/>
    </xf>
    <xf numFmtId="0" fontId="0" fillId="5" borderId="21" xfId="0" applyFill="1" applyBorder="1" applyAlignment="1" applyProtection="1">
      <alignment horizontal="left" vertical="center" shrinkToFit="1"/>
    </xf>
    <xf numFmtId="0" fontId="0" fillId="5" borderId="36" xfId="0" applyFont="1" applyFill="1" applyBorder="1" applyAlignment="1" applyProtection="1">
      <alignment horizontal="center" vertical="center" wrapText="1" shrinkToFit="1"/>
    </xf>
    <xf numFmtId="0" fontId="0" fillId="5" borderId="19" xfId="0" applyFont="1" applyFill="1" applyBorder="1" applyAlignment="1" applyProtection="1">
      <alignment horizontal="center" vertical="center" wrapText="1" shrinkToFit="1"/>
    </xf>
    <xf numFmtId="0" fontId="0" fillId="5" borderId="62" xfId="0" applyFont="1" applyFill="1" applyBorder="1" applyAlignment="1" applyProtection="1">
      <alignment horizontal="left" vertical="center" wrapText="1" shrinkToFit="1"/>
    </xf>
    <xf numFmtId="0" fontId="0" fillId="5" borderId="70" xfId="0" applyFont="1" applyFill="1" applyBorder="1" applyAlignment="1" applyProtection="1">
      <alignment horizontal="left" vertical="center" wrapText="1" shrinkToFit="1"/>
    </xf>
    <xf numFmtId="0" fontId="0" fillId="5" borderId="71" xfId="0" applyFont="1" applyFill="1" applyBorder="1" applyAlignment="1" applyProtection="1">
      <alignment horizontal="left" vertical="center" wrapText="1" shrinkToFit="1"/>
    </xf>
    <xf numFmtId="0" fontId="0" fillId="5" borderId="18" xfId="0" applyFill="1" applyBorder="1" applyAlignment="1" applyProtection="1">
      <alignment horizontal="left" vertical="center" wrapText="1"/>
    </xf>
    <xf numFmtId="0" fontId="0" fillId="5" borderId="2" xfId="0" applyFont="1" applyFill="1" applyBorder="1" applyAlignment="1" applyProtection="1">
      <alignment horizontal="left" vertical="center" wrapText="1"/>
    </xf>
    <xf numFmtId="0" fontId="0" fillId="5" borderId="8" xfId="0" applyFont="1" applyFill="1" applyBorder="1" applyAlignment="1" applyProtection="1">
      <alignment horizontal="left" vertical="center" wrapText="1"/>
    </xf>
    <xf numFmtId="186" fontId="5" fillId="2" borderId="1" xfId="0" applyNumberFormat="1" applyFont="1" applyFill="1" applyBorder="1" applyAlignment="1" applyProtection="1">
      <alignment horizontal="left" vertical="top" wrapText="1"/>
      <protection locked="0"/>
    </xf>
    <xf numFmtId="186" fontId="5" fillId="2" borderId="18" xfId="0" applyNumberFormat="1" applyFont="1" applyFill="1" applyBorder="1" applyAlignment="1" applyProtection="1">
      <alignment horizontal="left" vertical="top" wrapText="1"/>
      <protection locked="0"/>
    </xf>
    <xf numFmtId="186" fontId="5" fillId="2" borderId="47" xfId="0" applyNumberFormat="1" applyFont="1" applyFill="1" applyBorder="1" applyAlignment="1" applyProtection="1">
      <alignment horizontal="left" vertical="top" wrapText="1"/>
      <protection locked="0"/>
    </xf>
    <xf numFmtId="0" fontId="0" fillId="5" borderId="57" xfId="0" applyFont="1" applyFill="1" applyBorder="1" applyAlignment="1" applyProtection="1">
      <alignment horizontal="center" vertical="center" wrapText="1"/>
      <protection locked="0"/>
    </xf>
    <xf numFmtId="0" fontId="2" fillId="5" borderId="57" xfId="0" applyFont="1" applyFill="1" applyBorder="1" applyAlignment="1" applyProtection="1">
      <alignment horizontal="center" vertical="center" wrapText="1"/>
      <protection locked="0"/>
    </xf>
    <xf numFmtId="0" fontId="2" fillId="5" borderId="58"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shrinkToFit="1"/>
    </xf>
    <xf numFmtId="0" fontId="8" fillId="5" borderId="55" xfId="0" applyFont="1" applyFill="1" applyBorder="1" applyAlignment="1" applyProtection="1">
      <alignment horizontal="center" vertical="center" shrinkToFit="1"/>
    </xf>
    <xf numFmtId="178" fontId="11" fillId="5" borderId="97" xfId="0" applyNumberFormat="1" applyFont="1" applyFill="1" applyBorder="1" applyAlignment="1" applyProtection="1">
      <alignment horizontal="center" vertical="center" shrinkToFit="1"/>
    </xf>
    <xf numFmtId="178" fontId="8" fillId="5" borderId="96" xfId="0" applyNumberFormat="1" applyFont="1" applyFill="1" applyBorder="1" applyAlignment="1" applyProtection="1">
      <alignment horizontal="center" vertical="center" shrinkToFit="1"/>
    </xf>
    <xf numFmtId="0" fontId="9" fillId="5" borderId="2" xfId="0" applyFont="1" applyFill="1" applyBorder="1" applyAlignment="1" applyProtection="1">
      <alignment horizontal="center" vertical="center" wrapText="1" shrinkToFit="1"/>
    </xf>
    <xf numFmtId="0" fontId="11" fillId="5" borderId="9" xfId="0" applyFont="1" applyFill="1" applyBorder="1" applyAlignment="1" applyProtection="1">
      <alignment horizontal="center" vertical="center" shrinkToFit="1"/>
    </xf>
    <xf numFmtId="0" fontId="2" fillId="5" borderId="34" xfId="0" applyFont="1" applyFill="1" applyBorder="1" applyAlignment="1" applyProtection="1">
      <alignment horizontal="left" vertical="center" wrapText="1"/>
    </xf>
    <xf numFmtId="0" fontId="2" fillId="5" borderId="50" xfId="0" applyFont="1" applyFill="1" applyBorder="1" applyAlignment="1" applyProtection="1">
      <alignment horizontal="left" vertical="center" wrapText="1"/>
    </xf>
    <xf numFmtId="193" fontId="9" fillId="5" borderId="37" xfId="0" applyNumberFormat="1" applyFont="1" applyFill="1" applyBorder="1" applyAlignment="1" applyProtection="1">
      <alignment horizontal="center" vertical="center" wrapText="1" shrinkToFit="1"/>
    </xf>
    <xf numFmtId="193" fontId="9" fillId="5" borderId="55" xfId="0" applyNumberFormat="1" applyFont="1" applyFill="1" applyBorder="1" applyAlignment="1" applyProtection="1">
      <alignment horizontal="center" vertical="center" wrapText="1" shrinkToFit="1"/>
    </xf>
    <xf numFmtId="0" fontId="9" fillId="5" borderId="62" xfId="0" applyFont="1" applyFill="1" applyBorder="1" applyAlignment="1" applyProtection="1">
      <alignment horizontal="center" vertical="center" wrapText="1" shrinkToFit="1"/>
    </xf>
    <xf numFmtId="0" fontId="9" fillId="5" borderId="63" xfId="0" applyFont="1" applyFill="1" applyBorder="1" applyAlignment="1" applyProtection="1">
      <alignment horizontal="center" vertical="center" wrapText="1" shrinkToFit="1"/>
    </xf>
    <xf numFmtId="0" fontId="0" fillId="5" borderId="48" xfId="0" applyFill="1" applyBorder="1" applyAlignment="1" applyProtection="1">
      <alignment horizontal="center" vertical="center" wrapText="1"/>
    </xf>
    <xf numFmtId="0" fontId="0" fillId="6" borderId="82" xfId="0" applyFont="1" applyFill="1" applyBorder="1" applyAlignment="1" applyProtection="1">
      <alignment horizontal="center" vertical="center" wrapText="1"/>
    </xf>
    <xf numFmtId="0" fontId="0" fillId="6" borderId="57" xfId="0" applyFill="1" applyBorder="1" applyAlignment="1" applyProtection="1">
      <alignment horizontal="center" vertical="center" wrapText="1"/>
    </xf>
    <xf numFmtId="0" fontId="0" fillId="6" borderId="58" xfId="0" applyFill="1" applyBorder="1" applyAlignment="1" applyProtection="1">
      <alignment horizontal="center" vertical="center" wrapText="1"/>
    </xf>
    <xf numFmtId="180" fontId="9" fillId="5" borderId="44" xfId="0" applyNumberFormat="1" applyFont="1" applyFill="1" applyBorder="1" applyAlignment="1" applyProtection="1">
      <alignment horizontal="center" vertical="center" wrapText="1" shrinkToFit="1"/>
    </xf>
    <xf numFmtId="0" fontId="9" fillId="5" borderId="16" xfId="0" applyFont="1" applyFill="1" applyBorder="1" applyAlignment="1" applyProtection="1">
      <alignment horizontal="center" vertical="center" wrapText="1" shrinkToFit="1"/>
    </xf>
    <xf numFmtId="0" fontId="0" fillId="5" borderId="48" xfId="0" applyFill="1" applyBorder="1" applyAlignment="1" applyProtection="1">
      <alignment horizontal="right" vertical="center" textRotation="255" wrapText="1"/>
    </xf>
    <xf numFmtId="197" fontId="9" fillId="5" borderId="95" xfId="0" applyNumberFormat="1" applyFont="1" applyFill="1" applyBorder="1" applyAlignment="1" applyProtection="1">
      <alignment horizontal="left" vertical="center" wrapText="1"/>
    </xf>
    <xf numFmtId="0" fontId="0" fillId="5" borderId="99" xfId="0" applyFill="1" applyBorder="1" applyAlignment="1" applyProtection="1">
      <alignment horizontal="left" vertical="center" wrapText="1"/>
    </xf>
    <xf numFmtId="0" fontId="5" fillId="0" borderId="17" xfId="0" applyFont="1" applyBorder="1" applyAlignment="1" applyProtection="1">
      <alignment horizontal="center" vertical="center" shrinkToFit="1"/>
    </xf>
    <xf numFmtId="0" fontId="5" fillId="4" borderId="59" xfId="0" applyFont="1" applyFill="1" applyBorder="1" applyAlignment="1" applyProtection="1">
      <alignment horizontal="center" vertical="center" shrinkToFit="1"/>
      <protection locked="0"/>
    </xf>
    <xf numFmtId="0" fontId="5" fillId="4" borderId="60" xfId="0" applyFont="1" applyFill="1" applyBorder="1" applyAlignment="1" applyProtection="1">
      <alignment horizontal="center" vertical="center" shrinkToFit="1"/>
      <protection locked="0"/>
    </xf>
    <xf numFmtId="0" fontId="5" fillId="4" borderId="61" xfId="0" applyFont="1" applyFill="1" applyBorder="1" applyAlignment="1" applyProtection="1">
      <alignment horizontal="center" vertical="center" shrinkToFit="1"/>
      <protection locked="0"/>
    </xf>
    <xf numFmtId="0" fontId="8" fillId="5" borderId="62" xfId="0" applyFont="1" applyFill="1" applyBorder="1" applyAlignment="1" applyProtection="1">
      <alignment horizontal="center" vertical="center" shrinkToFit="1"/>
    </xf>
    <xf numFmtId="0" fontId="8" fillId="5" borderId="63" xfId="0" applyFont="1" applyFill="1" applyBorder="1" applyAlignment="1" applyProtection="1">
      <alignment horizontal="center" vertical="center" shrinkToFit="1"/>
    </xf>
    <xf numFmtId="0" fontId="9" fillId="5" borderId="62" xfId="0" applyFont="1" applyFill="1" applyBorder="1" applyAlignment="1" applyProtection="1">
      <alignment horizontal="left" vertical="center" wrapText="1"/>
    </xf>
    <xf numFmtId="0" fontId="9" fillId="5" borderId="63" xfId="0" applyFont="1" applyFill="1" applyBorder="1" applyAlignment="1" applyProtection="1">
      <alignment horizontal="left" vertical="center" wrapText="1"/>
    </xf>
    <xf numFmtId="0" fontId="5" fillId="2" borderId="1" xfId="0" applyFont="1" applyFill="1" applyBorder="1" applyAlignment="1" applyProtection="1">
      <alignment horizontal="right" vertical="center" shrinkToFit="1"/>
      <protection locked="0"/>
    </xf>
    <xf numFmtId="0" fontId="5" fillId="2" borderId="18" xfId="0" applyFont="1" applyFill="1" applyBorder="1" applyAlignment="1" applyProtection="1">
      <alignment horizontal="right" vertical="center" shrinkToFit="1"/>
      <protection locked="0"/>
    </xf>
    <xf numFmtId="0" fontId="6" fillId="4" borderId="59" xfId="0" applyFont="1" applyFill="1" applyBorder="1" applyAlignment="1" applyProtection="1">
      <alignment horizontal="center" vertical="center" shrinkToFit="1"/>
      <protection locked="0"/>
    </xf>
    <xf numFmtId="0" fontId="6" fillId="4" borderId="60" xfId="0" applyFont="1" applyFill="1" applyBorder="1" applyAlignment="1" applyProtection="1">
      <alignment horizontal="center" vertical="center" shrinkToFit="1"/>
      <protection locked="0"/>
    </xf>
    <xf numFmtId="0" fontId="6" fillId="4" borderId="69" xfId="0" applyFont="1" applyFill="1" applyBorder="1" applyAlignment="1" applyProtection="1">
      <alignment horizontal="center" vertical="center" shrinkToFit="1"/>
      <protection locked="0"/>
    </xf>
    <xf numFmtId="0" fontId="5" fillId="0" borderId="72" xfId="0" applyFont="1" applyBorder="1" applyAlignment="1" applyProtection="1">
      <alignment horizontal="center" vertical="center" wrapText="1"/>
    </xf>
    <xf numFmtId="0" fontId="0" fillId="0" borderId="72" xfId="0" applyBorder="1" applyAlignment="1" applyProtection="1">
      <alignment horizontal="center" vertical="center"/>
    </xf>
    <xf numFmtId="0" fontId="5" fillId="0" borderId="8" xfId="0" applyFont="1" applyBorder="1" applyAlignment="1" applyProtection="1">
      <alignment horizontal="center" vertical="center" shrinkToFit="1"/>
    </xf>
    <xf numFmtId="0" fontId="6" fillId="4" borderId="1" xfId="0" applyFont="1" applyFill="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6" fillId="0" borderId="67"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4" borderId="1" xfId="0" applyFont="1" applyFill="1" applyBorder="1" applyAlignment="1" applyProtection="1">
      <alignment horizontal="right" vertical="center" shrinkToFit="1"/>
      <protection locked="0"/>
    </xf>
    <xf numFmtId="0" fontId="0" fillId="4" borderId="18" xfId="0" applyFill="1" applyBorder="1" applyAlignment="1" applyProtection="1">
      <alignment horizontal="right" vertical="center" shrinkToFit="1"/>
      <protection locked="0"/>
    </xf>
    <xf numFmtId="0" fontId="9" fillId="5" borderId="0" xfId="0" applyFont="1" applyFill="1" applyBorder="1" applyAlignment="1" applyProtection="1">
      <alignment horizontal="center" vertical="center"/>
      <protection locked="0"/>
    </xf>
    <xf numFmtId="0" fontId="10" fillId="4" borderId="73" xfId="0" applyFont="1" applyFill="1" applyBorder="1" applyAlignment="1" applyProtection="1">
      <alignment horizontal="center" vertical="center"/>
      <protection locked="0"/>
    </xf>
    <xf numFmtId="0" fontId="10" fillId="4" borderId="74" xfId="0" applyFont="1" applyFill="1" applyBorder="1" applyAlignment="1" applyProtection="1">
      <alignment horizontal="center" vertical="center"/>
      <protection locked="0"/>
    </xf>
    <xf numFmtId="0" fontId="10" fillId="4" borderId="75" xfId="0" applyFont="1" applyFill="1" applyBorder="1" applyAlignment="1" applyProtection="1">
      <alignment horizontal="center" vertical="center"/>
      <protection locked="0"/>
    </xf>
    <xf numFmtId="0" fontId="10" fillId="4" borderId="37" xfId="0" applyFont="1" applyFill="1" applyBorder="1" applyAlignment="1" applyProtection="1">
      <alignment horizontal="center" vertical="center"/>
      <protection locked="0"/>
    </xf>
    <xf numFmtId="0" fontId="10" fillId="4" borderId="20" xfId="0" applyFont="1" applyFill="1" applyBorder="1" applyAlignment="1" applyProtection="1">
      <alignment horizontal="center" vertical="center"/>
      <protection locked="0"/>
    </xf>
    <xf numFmtId="0" fontId="10" fillId="4" borderId="21" xfId="0" applyFont="1" applyFill="1" applyBorder="1" applyAlignment="1" applyProtection="1">
      <alignment horizontal="center" vertical="center"/>
      <protection locked="0"/>
    </xf>
    <xf numFmtId="31" fontId="5" fillId="0" borderId="76" xfId="0" applyNumberFormat="1" applyFont="1" applyBorder="1" applyAlignment="1" applyProtection="1">
      <alignment horizontal="center" vertical="center" shrinkToFit="1"/>
    </xf>
    <xf numFmtId="31" fontId="5" fillId="0" borderId="19" xfId="0" applyNumberFormat="1" applyFont="1" applyBorder="1" applyAlignment="1" applyProtection="1">
      <alignment horizontal="center" vertical="center" shrinkToFit="1"/>
    </xf>
    <xf numFmtId="0" fontId="13" fillId="7" borderId="87" xfId="0" applyFont="1" applyFill="1" applyBorder="1" applyAlignment="1" applyProtection="1">
      <alignment horizontal="center" vertical="center"/>
    </xf>
    <xf numFmtId="0" fontId="13" fillId="7" borderId="88" xfId="0" applyFont="1" applyFill="1" applyBorder="1" applyAlignment="1" applyProtection="1">
      <alignment horizontal="center" vertical="center"/>
    </xf>
    <xf numFmtId="0" fontId="13" fillId="7" borderId="89" xfId="0" applyFont="1" applyFill="1" applyBorder="1" applyAlignment="1" applyProtection="1">
      <alignment horizontal="center" vertical="center"/>
    </xf>
    <xf numFmtId="0" fontId="5" fillId="0" borderId="77" xfId="0" applyFont="1" applyBorder="1" applyAlignment="1" applyProtection="1">
      <alignment horizontal="center" vertical="center" wrapText="1"/>
    </xf>
    <xf numFmtId="0" fontId="0" fillId="0" borderId="78" xfId="0" applyBorder="1" applyAlignment="1" applyProtection="1">
      <alignment horizontal="center" vertical="center"/>
    </xf>
    <xf numFmtId="0" fontId="5" fillId="2" borderId="4" xfId="0" applyFont="1" applyFill="1" applyBorder="1" applyAlignment="1" applyProtection="1">
      <alignment horizontal="center" vertical="center"/>
      <protection locked="0"/>
    </xf>
    <xf numFmtId="0" fontId="5" fillId="2" borderId="79" xfId="0" applyFont="1" applyFill="1" applyBorder="1" applyAlignment="1" applyProtection="1">
      <alignment horizontal="center" vertical="center"/>
      <protection locked="0"/>
    </xf>
    <xf numFmtId="187" fontId="5" fillId="2" borderId="1" xfId="0" applyNumberFormat="1" applyFont="1" applyFill="1" applyBorder="1" applyAlignment="1" applyProtection="1">
      <alignment horizontal="center" vertical="center"/>
      <protection locked="0"/>
    </xf>
    <xf numFmtId="187" fontId="5" fillId="2" borderId="47" xfId="0" applyNumberFormat="1" applyFont="1" applyFill="1" applyBorder="1" applyAlignment="1" applyProtection="1">
      <alignment horizontal="center" vertical="center"/>
      <protection locked="0"/>
    </xf>
    <xf numFmtId="0" fontId="0" fillId="4" borderId="59" xfId="0" applyFill="1" applyBorder="1" applyAlignment="1" applyProtection="1">
      <alignment horizontal="center" vertical="center" shrinkToFit="1"/>
      <protection locked="0"/>
    </xf>
    <xf numFmtId="0" fontId="0" fillId="4" borderId="60" xfId="0" applyFill="1" applyBorder="1" applyAlignment="1" applyProtection="1">
      <alignment horizontal="center" vertical="center" shrinkToFit="1"/>
      <protection locked="0"/>
    </xf>
    <xf numFmtId="0" fontId="0" fillId="4" borderId="69" xfId="0" applyFill="1" applyBorder="1" applyAlignment="1" applyProtection="1">
      <alignment horizontal="center" vertical="center" shrinkToFit="1"/>
      <protection locked="0"/>
    </xf>
    <xf numFmtId="0" fontId="5" fillId="0" borderId="48" xfId="0" applyFont="1" applyBorder="1" applyAlignment="1" applyProtection="1">
      <alignment horizontal="center" vertical="center" shrinkToFit="1"/>
    </xf>
    <xf numFmtId="31" fontId="0" fillId="2" borderId="66" xfId="0" applyNumberFormat="1" applyFill="1" applyBorder="1" applyAlignment="1" applyProtection="1">
      <alignment horizontal="center" vertical="center" shrinkToFit="1"/>
      <protection locked="0"/>
    </xf>
    <xf numFmtId="31" fontId="0" fillId="2" borderId="45" xfId="0" applyNumberFormat="1" applyFill="1" applyBorder="1" applyAlignment="1" applyProtection="1">
      <alignment horizontal="center" vertical="center" shrinkToFit="1"/>
      <protection locked="0"/>
    </xf>
    <xf numFmtId="0" fontId="2" fillId="2" borderId="45" xfId="0" applyFont="1" applyFill="1" applyBorder="1" applyAlignment="1" applyProtection="1">
      <alignment horizontal="center" vertical="center" shrinkToFit="1"/>
      <protection locked="0"/>
    </xf>
    <xf numFmtId="0" fontId="14" fillId="2" borderId="1" xfId="0" applyFont="1" applyFill="1" applyBorder="1" applyAlignment="1" applyProtection="1">
      <alignment horizontal="center" vertical="center" shrinkToFit="1"/>
      <protection locked="0"/>
    </xf>
    <xf numFmtId="0" fontId="14" fillId="2" borderId="18" xfId="0" applyFont="1" applyFill="1" applyBorder="1" applyAlignment="1" applyProtection="1">
      <alignment horizontal="center" vertical="center" shrinkToFit="1"/>
      <protection locked="0"/>
    </xf>
    <xf numFmtId="0" fontId="14" fillId="2" borderId="67" xfId="0" applyFont="1" applyFill="1" applyBorder="1" applyAlignment="1" applyProtection="1">
      <alignment horizontal="center" vertical="center" shrinkToFit="1"/>
      <protection locked="0"/>
    </xf>
    <xf numFmtId="0" fontId="14" fillId="4" borderId="33" xfId="0" applyFont="1" applyFill="1" applyBorder="1" applyAlignment="1" applyProtection="1">
      <alignment horizontal="center" vertical="center" wrapText="1"/>
      <protection locked="0"/>
    </xf>
    <xf numFmtId="0" fontId="14" fillId="4" borderId="34" xfId="0" applyFont="1" applyFill="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locked="0"/>
    </xf>
    <xf numFmtId="0" fontId="14" fillId="4" borderId="44"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14" fillId="4" borderId="16" xfId="0" applyFont="1" applyFill="1" applyBorder="1" applyAlignment="1" applyProtection="1">
      <alignment horizontal="center" vertical="center" wrapText="1"/>
      <protection locked="0"/>
    </xf>
    <xf numFmtId="0" fontId="0" fillId="2" borderId="56"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68" xfId="0" applyFill="1" applyBorder="1" applyAlignment="1" applyProtection="1">
      <alignment horizontal="center" vertical="center" wrapText="1"/>
      <protection locked="0"/>
    </xf>
    <xf numFmtId="0" fontId="0" fillId="2" borderId="37"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0" fillId="2" borderId="55" xfId="0" applyFill="1" applyBorder="1" applyAlignment="1" applyProtection="1">
      <alignment horizontal="center" vertical="center" wrapText="1"/>
      <protection locked="0"/>
    </xf>
    <xf numFmtId="186" fontId="5" fillId="2" borderId="18" xfId="0" applyNumberFormat="1" applyFont="1" applyFill="1" applyBorder="1" applyAlignment="1" applyProtection="1">
      <alignment horizontal="left" vertical="center" shrinkToFit="1"/>
      <protection locked="0"/>
    </xf>
    <xf numFmtId="186" fontId="5" fillId="2" borderId="67" xfId="0" applyNumberFormat="1" applyFont="1" applyFill="1" applyBorder="1" applyAlignment="1" applyProtection="1">
      <alignment horizontal="left" vertical="center" shrinkToFit="1"/>
      <protection locked="0"/>
    </xf>
    <xf numFmtId="49" fontId="42" fillId="0" borderId="1" xfId="2" applyNumberFormat="1" applyFont="1" applyBorder="1" applyAlignment="1" applyProtection="1">
      <alignment horizontal="left" vertical="center" wrapText="1"/>
    </xf>
    <xf numFmtId="49" fontId="42" fillId="0" borderId="18" xfId="2" applyNumberFormat="1" applyFont="1" applyBorder="1" applyAlignment="1" applyProtection="1">
      <alignment horizontal="left" vertical="center" wrapText="1"/>
    </xf>
    <xf numFmtId="49" fontId="42" fillId="0" borderId="67" xfId="2" applyNumberFormat="1" applyFont="1" applyBorder="1" applyAlignment="1" applyProtection="1">
      <alignment horizontal="left" vertical="center" wrapText="1"/>
    </xf>
    <xf numFmtId="0" fontId="5" fillId="0" borderId="53" xfId="0" applyFont="1" applyBorder="1" applyAlignment="1" applyProtection="1">
      <alignment horizontal="center" vertical="center" shrinkToFit="1"/>
    </xf>
    <xf numFmtId="0" fontId="5" fillId="0" borderId="101" xfId="0" applyFont="1" applyBorder="1" applyAlignment="1" applyProtection="1">
      <alignment horizontal="center" vertical="center" shrinkToFit="1"/>
    </xf>
    <xf numFmtId="0" fontId="5" fillId="5" borderId="0" xfId="0" applyFont="1" applyFill="1" applyBorder="1" applyAlignment="1" applyProtection="1">
      <alignment horizontal="left" vertical="top" wrapText="1"/>
    </xf>
    <xf numFmtId="0" fontId="5" fillId="5" borderId="0" xfId="0" applyFont="1" applyFill="1" applyBorder="1" applyAlignment="1" applyProtection="1">
      <alignment horizontal="left" vertical="center" wrapText="1"/>
    </xf>
    <xf numFmtId="0" fontId="5" fillId="5" borderId="0" xfId="0" applyFont="1" applyFill="1" applyBorder="1" applyAlignment="1" applyProtection="1">
      <alignment vertical="center"/>
    </xf>
    <xf numFmtId="38" fontId="5" fillId="5" borderId="0" xfId="2" applyFont="1" applyFill="1" applyBorder="1" applyAlignment="1" applyProtection="1">
      <alignment horizontal="left" vertical="center"/>
    </xf>
    <xf numFmtId="0" fontId="9" fillId="5" borderId="0" xfId="0" applyFont="1" applyFill="1" applyBorder="1" applyAlignment="1" applyProtection="1">
      <alignment horizontal="center" vertical="center" shrinkToFit="1"/>
    </xf>
    <xf numFmtId="0" fontId="9" fillId="5" borderId="12" xfId="0" applyFont="1" applyFill="1" applyBorder="1" applyAlignment="1" applyProtection="1">
      <alignment horizontal="center" vertical="center" shrinkToFit="1"/>
    </xf>
    <xf numFmtId="0" fontId="5" fillId="0" borderId="4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17" xfId="0" applyFont="1" applyBorder="1" applyAlignment="1" applyProtection="1">
      <alignment horizontal="center" vertical="center"/>
    </xf>
    <xf numFmtId="49" fontId="42" fillId="5" borderId="0" xfId="2" applyNumberFormat="1" applyFont="1" applyFill="1" applyBorder="1" applyAlignment="1" applyProtection="1">
      <alignment horizontal="left" vertical="top" wrapText="1"/>
    </xf>
    <xf numFmtId="179" fontId="5" fillId="4" borderId="103" xfId="0" applyNumberFormat="1" applyFont="1" applyFill="1" applyBorder="1" applyAlignment="1" applyProtection="1">
      <alignment horizontal="center" vertical="center" shrinkToFit="1"/>
      <protection locked="0"/>
    </xf>
    <xf numFmtId="179" fontId="5" fillId="4" borderId="104" xfId="0" applyNumberFormat="1" applyFont="1" applyFill="1" applyBorder="1" applyAlignment="1" applyProtection="1">
      <alignment horizontal="center" vertical="center" shrinkToFit="1"/>
      <protection locked="0"/>
    </xf>
    <xf numFmtId="187" fontId="5" fillId="4" borderId="103" xfId="0" applyNumberFormat="1" applyFont="1" applyFill="1" applyBorder="1" applyAlignment="1" applyProtection="1">
      <alignment horizontal="center" vertical="center" shrinkToFit="1"/>
      <protection locked="0"/>
    </xf>
    <xf numFmtId="187" fontId="5" fillId="4" borderId="72" xfId="0" applyNumberFormat="1" applyFont="1" applyFill="1" applyBorder="1" applyAlignment="1" applyProtection="1">
      <alignment horizontal="center" vertical="center" shrinkToFit="1"/>
      <protection locked="0"/>
    </xf>
    <xf numFmtId="187" fontId="5" fillId="4" borderId="104" xfId="0" applyNumberFormat="1" applyFont="1" applyFill="1" applyBorder="1" applyAlignment="1" applyProtection="1">
      <alignment horizontal="center" vertical="center" shrinkToFit="1"/>
      <protection locked="0"/>
    </xf>
    <xf numFmtId="49" fontId="5" fillId="5" borderId="0" xfId="2" applyNumberFormat="1" applyFont="1" applyFill="1" applyBorder="1" applyAlignment="1" applyProtection="1">
      <alignment horizontal="left" vertical="center" wrapText="1"/>
    </xf>
    <xf numFmtId="0" fontId="0" fillId="5" borderId="0" xfId="0" applyFill="1" applyBorder="1" applyAlignment="1" applyProtection="1">
      <alignment horizontal="left" vertical="center" wrapText="1"/>
    </xf>
    <xf numFmtId="0" fontId="0" fillId="5" borderId="0" xfId="0" applyFill="1" applyBorder="1" applyAlignment="1" applyProtection="1">
      <alignment vertical="center"/>
    </xf>
    <xf numFmtId="0" fontId="5" fillId="5" borderId="0" xfId="0" applyFont="1" applyFill="1" applyBorder="1" applyAlignment="1" applyProtection="1">
      <alignment vertical="center" wrapText="1"/>
    </xf>
    <xf numFmtId="0" fontId="0" fillId="5" borderId="0" xfId="0" applyFill="1" applyBorder="1" applyAlignment="1" applyProtection="1">
      <alignment vertical="center" wrapText="1"/>
    </xf>
    <xf numFmtId="0" fontId="4" fillId="5" borderId="0" xfId="0" applyFont="1" applyFill="1" applyBorder="1" applyAlignment="1" applyProtection="1">
      <alignment horizontal="left" vertical="center" wrapText="1"/>
    </xf>
    <xf numFmtId="38" fontId="5" fillId="5" borderId="0" xfId="2" applyFont="1" applyFill="1" applyBorder="1" applyAlignment="1" applyProtection="1">
      <alignment horizontal="left" vertical="center" shrinkToFit="1"/>
    </xf>
    <xf numFmtId="49" fontId="5" fillId="5" borderId="0" xfId="2" applyNumberFormat="1" applyFont="1" applyFill="1" applyBorder="1" applyAlignment="1" applyProtection="1">
      <alignment horizontal="left" vertical="top" wrapText="1"/>
    </xf>
    <xf numFmtId="49" fontId="23" fillId="5" borderId="0" xfId="2" applyNumberFormat="1" applyFont="1" applyFill="1" applyBorder="1" applyAlignment="1" applyProtection="1">
      <alignment horizontal="left" vertical="center" wrapText="1"/>
    </xf>
    <xf numFmtId="0" fontId="13" fillId="8" borderId="40" xfId="0" applyFont="1" applyFill="1" applyBorder="1" applyAlignment="1" applyProtection="1">
      <alignment horizontal="center" vertical="center"/>
    </xf>
    <xf numFmtId="0" fontId="13" fillId="8" borderId="80" xfId="0" applyFont="1" applyFill="1" applyBorder="1" applyAlignment="1" applyProtection="1">
      <alignment horizontal="center" vertical="center"/>
    </xf>
    <xf numFmtId="0" fontId="13" fillId="8" borderId="81" xfId="0" applyFont="1" applyFill="1" applyBorder="1" applyAlignment="1" applyProtection="1">
      <alignment horizontal="center" vertical="center"/>
    </xf>
    <xf numFmtId="0" fontId="14" fillId="0" borderId="2" xfId="0" applyFont="1" applyBorder="1" applyAlignment="1" applyProtection="1">
      <alignment horizontal="center" vertical="center" shrinkToFit="1"/>
    </xf>
    <xf numFmtId="0" fontId="14" fillId="0" borderId="9" xfId="0" applyFont="1" applyBorder="1" applyAlignment="1" applyProtection="1">
      <alignment horizontal="center" vertical="center" shrinkToFit="1"/>
    </xf>
    <xf numFmtId="0" fontId="14" fillId="0" borderId="17" xfId="0" applyFont="1" applyBorder="1" applyAlignment="1" applyProtection="1">
      <alignment horizontal="center" vertical="center" shrinkToFit="1"/>
    </xf>
    <xf numFmtId="0" fontId="4" fillId="0" borderId="17" xfId="0" applyFont="1" applyBorder="1" applyAlignment="1" applyProtection="1">
      <alignment horizontal="center" vertical="center" shrinkToFit="1"/>
    </xf>
    <xf numFmtId="0" fontId="4" fillId="0" borderId="100" xfId="0" applyFont="1" applyBorder="1" applyAlignment="1" applyProtection="1">
      <alignment horizontal="center" vertical="center" shrinkToFit="1"/>
    </xf>
    <xf numFmtId="0" fontId="13" fillId="8" borderId="82" xfId="0" applyFont="1" applyFill="1" applyBorder="1" applyAlignment="1" applyProtection="1">
      <alignment horizontal="center" vertical="center"/>
    </xf>
    <xf numFmtId="0" fontId="13" fillId="8" borderId="76" xfId="0" applyFont="1" applyFill="1" applyBorder="1" applyAlignment="1" applyProtection="1">
      <alignment horizontal="center" vertical="center"/>
    </xf>
    <xf numFmtId="0" fontId="13" fillId="8" borderId="83" xfId="0" applyFont="1" applyFill="1" applyBorder="1" applyAlignment="1" applyProtection="1">
      <alignment horizontal="center" vertical="center"/>
    </xf>
    <xf numFmtId="0" fontId="14" fillId="0" borderId="80" xfId="0" applyFont="1" applyBorder="1" applyAlignment="1" applyProtection="1">
      <alignment horizontal="center" vertical="center" shrinkToFit="1"/>
    </xf>
    <xf numFmtId="0" fontId="14" fillId="0" borderId="81" xfId="0" applyFont="1" applyBorder="1" applyAlignment="1" applyProtection="1">
      <alignment horizontal="center" vertical="center" shrinkToFit="1"/>
    </xf>
    <xf numFmtId="0" fontId="5" fillId="0" borderId="40" xfId="0" applyFont="1" applyBorder="1" applyAlignment="1" applyProtection="1">
      <alignment horizontal="center" vertical="center" wrapText="1"/>
    </xf>
    <xf numFmtId="0" fontId="5" fillId="0" borderId="80" xfId="0" applyFont="1" applyBorder="1" applyAlignment="1" applyProtection="1">
      <alignment horizontal="center" vertical="center" wrapText="1"/>
    </xf>
    <xf numFmtId="0" fontId="5" fillId="0" borderId="40" xfId="0" applyFont="1" applyBorder="1" applyAlignment="1" applyProtection="1">
      <alignment horizontal="center" vertical="center" shrinkToFit="1"/>
    </xf>
    <xf numFmtId="0" fontId="5" fillId="0" borderId="80"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5" borderId="0" xfId="0" applyFont="1" applyFill="1" applyBorder="1" applyAlignment="1" applyProtection="1">
      <alignment horizontal="left" vertical="distributed" wrapText="1"/>
    </xf>
    <xf numFmtId="187" fontId="5" fillId="4" borderId="80" xfId="0" applyNumberFormat="1" applyFont="1" applyFill="1" applyBorder="1" applyAlignment="1" applyProtection="1">
      <alignment horizontal="center" vertical="center" shrinkToFit="1"/>
      <protection locked="0"/>
    </xf>
    <xf numFmtId="187" fontId="5" fillId="4" borderId="8" xfId="0" applyNumberFormat="1" applyFont="1" applyFill="1" applyBorder="1" applyAlignment="1" applyProtection="1">
      <alignment horizontal="center" vertical="center" shrinkToFit="1"/>
      <protection locked="0"/>
    </xf>
    <xf numFmtId="0" fontId="5" fillId="5" borderId="0" xfId="0" applyFont="1" applyFill="1" applyBorder="1" applyAlignment="1" applyProtection="1">
      <alignment horizontal="left" vertical="justify" wrapText="1"/>
    </xf>
    <xf numFmtId="0" fontId="0" fillId="0" borderId="17" xfId="0" applyBorder="1" applyAlignment="1" applyProtection="1">
      <alignment horizontal="center" vertical="center" shrinkToFit="1"/>
    </xf>
    <xf numFmtId="0" fontId="0" fillId="0" borderId="100" xfId="0" applyBorder="1" applyAlignment="1" applyProtection="1">
      <alignment horizontal="center" vertical="center" shrinkToFit="1"/>
    </xf>
    <xf numFmtId="0" fontId="20" fillId="5" borderId="0" xfId="0" applyFont="1" applyFill="1" applyBorder="1" applyAlignment="1" applyProtection="1">
      <alignment horizontal="left" vertical="center" wrapText="1"/>
    </xf>
    <xf numFmtId="6" fontId="13" fillId="8" borderId="40" xfId="3" applyFont="1" applyFill="1" applyBorder="1" applyAlignment="1" applyProtection="1">
      <alignment horizontal="center" vertical="center"/>
    </xf>
    <xf numFmtId="6" fontId="13" fillId="8" borderId="80" xfId="3" applyFont="1" applyFill="1" applyBorder="1" applyAlignment="1" applyProtection="1">
      <alignment horizontal="center" vertical="center"/>
    </xf>
    <xf numFmtId="6" fontId="13" fillId="8" borderId="81" xfId="3" applyFont="1" applyFill="1" applyBorder="1" applyAlignment="1" applyProtection="1">
      <alignment horizontal="center" vertical="center"/>
    </xf>
    <xf numFmtId="0" fontId="0" fillId="0" borderId="2" xfId="0" applyBorder="1" applyAlignment="1" applyProtection="1">
      <alignment horizontal="center" vertical="center" shrinkToFit="1"/>
    </xf>
    <xf numFmtId="0" fontId="5" fillId="5" borderId="0" xfId="0" applyFont="1" applyFill="1" applyBorder="1" applyAlignment="1" applyProtection="1">
      <alignment horizontal="left" vertical="center" shrinkToFit="1"/>
    </xf>
    <xf numFmtId="0" fontId="5" fillId="5" borderId="12" xfId="0" applyFont="1" applyFill="1" applyBorder="1" applyAlignment="1" applyProtection="1">
      <alignment horizontal="left" vertical="center" shrinkToFit="1"/>
    </xf>
    <xf numFmtId="49" fontId="5" fillId="4" borderId="1" xfId="0" applyNumberFormat="1" applyFont="1" applyFill="1" applyBorder="1" applyAlignment="1" applyProtection="1">
      <alignment horizontal="center" vertical="center" shrinkToFit="1"/>
      <protection locked="0"/>
    </xf>
    <xf numFmtId="49" fontId="5" fillId="4" borderId="18" xfId="0" applyNumberFormat="1" applyFont="1" applyFill="1" applyBorder="1" applyAlignment="1" applyProtection="1">
      <alignment horizontal="center" vertical="center" shrinkToFit="1"/>
      <protection locked="0"/>
    </xf>
    <xf numFmtId="49" fontId="5" fillId="4" borderId="67" xfId="0" applyNumberFormat="1" applyFont="1" applyFill="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16" xfId="0" applyFont="1" applyBorder="1" applyAlignment="1" applyProtection="1">
      <alignment horizontal="center" vertical="center" shrinkToFit="1"/>
    </xf>
    <xf numFmtId="0" fontId="5" fillId="0" borderId="86" xfId="0" applyFont="1" applyBorder="1" applyAlignment="1" applyProtection="1">
      <alignment horizontal="center" vertical="center"/>
    </xf>
    <xf numFmtId="0" fontId="5" fillId="0" borderId="69" xfId="0" applyFont="1" applyBorder="1" applyAlignment="1" applyProtection="1">
      <alignment horizontal="center" vertical="center"/>
    </xf>
    <xf numFmtId="0" fontId="48" fillId="8" borderId="40" xfId="0" applyFont="1" applyFill="1" applyBorder="1" applyAlignment="1" applyProtection="1">
      <alignment horizontal="center" vertical="center"/>
    </xf>
    <xf numFmtId="0" fontId="48" fillId="8" borderId="80" xfId="0" applyFont="1" applyFill="1" applyBorder="1" applyAlignment="1" applyProtection="1">
      <alignment horizontal="center" vertical="center"/>
    </xf>
    <xf numFmtId="0" fontId="48" fillId="8" borderId="81" xfId="0" applyFont="1" applyFill="1" applyBorder="1" applyAlignment="1" applyProtection="1">
      <alignment horizontal="center" vertical="center"/>
    </xf>
    <xf numFmtId="0" fontId="0" fillId="0" borderId="2" xfId="0" applyFont="1" applyBorder="1" applyAlignment="1" applyProtection="1">
      <alignment horizontal="center" vertical="center" shrinkToFit="1"/>
    </xf>
    <xf numFmtId="0" fontId="5" fillId="0" borderId="84" xfId="0" applyFont="1" applyBorder="1" applyAlignment="1" applyProtection="1">
      <alignment horizontal="center" vertical="center" wrapText="1"/>
    </xf>
    <xf numFmtId="0" fontId="5" fillId="0" borderId="85" xfId="0" applyFont="1" applyBorder="1" applyAlignment="1" applyProtection="1">
      <alignment horizontal="center" vertical="center" wrapText="1"/>
    </xf>
    <xf numFmtId="0" fontId="13" fillId="8" borderId="87" xfId="0" applyFont="1" applyFill="1" applyBorder="1" applyAlignment="1" applyProtection="1">
      <alignment horizontal="center" vertical="center"/>
    </xf>
    <xf numFmtId="0" fontId="13" fillId="8" borderId="88" xfId="0" applyFont="1" applyFill="1" applyBorder="1" applyAlignment="1" applyProtection="1">
      <alignment horizontal="center" vertical="center"/>
    </xf>
    <xf numFmtId="0" fontId="13" fillId="8" borderId="89" xfId="0" applyFont="1" applyFill="1" applyBorder="1" applyAlignment="1" applyProtection="1">
      <alignment horizontal="center" vertical="center"/>
    </xf>
    <xf numFmtId="0" fontId="14" fillId="0" borderId="37" xfId="0" applyFont="1" applyBorder="1" applyAlignment="1" applyProtection="1">
      <alignment horizontal="center" vertical="center" shrinkToFit="1"/>
    </xf>
    <xf numFmtId="0" fontId="0" fillId="0" borderId="20" xfId="0" applyBorder="1" applyAlignment="1" applyProtection="1">
      <alignment horizontal="center" vertical="center" shrinkToFit="1"/>
    </xf>
    <xf numFmtId="0" fontId="14" fillId="0" borderId="90" xfId="0" applyFont="1" applyBorder="1" applyAlignment="1" applyProtection="1">
      <alignment horizontal="center" vertical="center" shrinkToFit="1"/>
    </xf>
    <xf numFmtId="0" fontId="14" fillId="0" borderId="91" xfId="0" applyFont="1" applyBorder="1" applyAlignment="1" applyProtection="1">
      <alignment horizontal="center" vertical="center" shrinkToFit="1"/>
    </xf>
    <xf numFmtId="0" fontId="14" fillId="0" borderId="60" xfId="0" applyFont="1" applyBorder="1" applyAlignment="1" applyProtection="1">
      <alignment horizontal="center" vertical="center" shrinkToFit="1"/>
    </xf>
    <xf numFmtId="0" fontId="4" fillId="0" borderId="60" xfId="0" applyFont="1" applyBorder="1" applyAlignment="1" applyProtection="1">
      <alignment horizontal="center" vertical="center" shrinkToFit="1"/>
    </xf>
    <xf numFmtId="0" fontId="4" fillId="0" borderId="69" xfId="0" applyFont="1" applyBorder="1" applyAlignment="1" applyProtection="1">
      <alignment horizontal="center" vertical="center" shrinkToFit="1"/>
    </xf>
    <xf numFmtId="181" fontId="5" fillId="4" borderId="1" xfId="0" applyNumberFormat="1" applyFont="1" applyFill="1" applyBorder="1" applyAlignment="1" applyProtection="1">
      <alignment horizontal="center" vertical="center" shrinkToFit="1"/>
      <protection locked="0"/>
    </xf>
    <xf numFmtId="181" fontId="5" fillId="4" borderId="18" xfId="0" applyNumberFormat="1" applyFont="1" applyFill="1" applyBorder="1" applyAlignment="1" applyProtection="1">
      <alignment horizontal="center" vertical="center" shrinkToFit="1"/>
      <protection locked="0"/>
    </xf>
    <xf numFmtId="181" fontId="5" fillId="4" borderId="67" xfId="0" applyNumberFormat="1" applyFont="1" applyFill="1" applyBorder="1" applyAlignment="1" applyProtection="1">
      <alignment horizontal="center" vertical="center" shrinkToFit="1"/>
      <protection locked="0"/>
    </xf>
    <xf numFmtId="0" fontId="0" fillId="5" borderId="0" xfId="0" applyFont="1" applyFill="1" applyBorder="1" applyAlignment="1" applyProtection="1">
      <alignment vertical="center"/>
    </xf>
    <xf numFmtId="0" fontId="14" fillId="0" borderId="8"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0" fillId="5" borderId="0" xfId="0" applyFont="1" applyFill="1" applyBorder="1" applyAlignment="1" applyProtection="1">
      <alignment horizontal="center" vertical="center"/>
    </xf>
    <xf numFmtId="0" fontId="5" fillId="0" borderId="6"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5" borderId="33" xfId="0" applyFont="1" applyFill="1" applyBorder="1" applyAlignment="1" applyProtection="1">
      <alignment horizontal="center" vertical="center" wrapText="1"/>
    </xf>
    <xf numFmtId="0" fontId="5" fillId="5" borderId="34" xfId="0" applyFont="1" applyFill="1" applyBorder="1" applyAlignment="1" applyProtection="1">
      <alignment horizontal="center" vertical="center" wrapText="1"/>
    </xf>
    <xf numFmtId="0" fontId="5" fillId="5" borderId="50" xfId="0" applyFont="1" applyFill="1" applyBorder="1" applyAlignment="1" applyProtection="1">
      <alignment horizontal="center" vertical="center" wrapText="1"/>
    </xf>
    <xf numFmtId="0" fontId="5" fillId="5" borderId="37" xfId="0" applyFont="1" applyFill="1" applyBorder="1" applyAlignment="1" applyProtection="1">
      <alignment horizontal="center" vertical="center" wrapText="1"/>
    </xf>
    <xf numFmtId="0" fontId="5" fillId="5" borderId="20" xfId="0" applyFont="1" applyFill="1" applyBorder="1" applyAlignment="1" applyProtection="1">
      <alignment horizontal="center" vertical="center" wrapText="1"/>
    </xf>
    <xf numFmtId="0" fontId="5" fillId="5" borderId="21" xfId="0" applyFont="1" applyFill="1" applyBorder="1" applyAlignment="1" applyProtection="1">
      <alignment horizontal="center" vertical="center" wrapText="1"/>
    </xf>
    <xf numFmtId="181" fontId="26" fillId="0" borderId="92" xfId="0" applyNumberFormat="1" applyFont="1" applyFill="1" applyBorder="1" applyAlignment="1" applyProtection="1">
      <alignment horizontal="right" vertical="center" shrinkToFit="1"/>
    </xf>
    <xf numFmtId="181" fontId="26" fillId="0" borderId="93" xfId="0" applyNumberFormat="1" applyFont="1" applyFill="1" applyBorder="1" applyAlignment="1" applyProtection="1">
      <alignment horizontal="right" vertical="center" shrinkToFit="1"/>
    </xf>
    <xf numFmtId="181" fontId="26" fillId="0" borderId="94" xfId="0" applyNumberFormat="1" applyFont="1" applyFill="1" applyBorder="1" applyAlignment="1" applyProtection="1">
      <alignment horizontal="right" vertical="center" shrinkToFit="1"/>
    </xf>
    <xf numFmtId="0" fontId="5" fillId="5" borderId="1" xfId="0" applyFont="1" applyFill="1" applyBorder="1" applyAlignment="1" applyProtection="1">
      <alignment horizontal="center" vertical="center"/>
    </xf>
    <xf numFmtId="0" fontId="5" fillId="5" borderId="18" xfId="0" applyFont="1" applyFill="1" applyBorder="1" applyAlignment="1" applyProtection="1">
      <alignment horizontal="center" vertical="center"/>
    </xf>
    <xf numFmtId="0" fontId="5" fillId="5" borderId="67"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9" fillId="5" borderId="17" xfId="0" applyFont="1" applyFill="1" applyBorder="1" applyAlignment="1" applyProtection="1">
      <alignment horizontal="center" vertical="center" wrapText="1"/>
    </xf>
    <xf numFmtId="0" fontId="9" fillId="5" borderId="36" xfId="0" applyFont="1" applyFill="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192" fontId="67" fillId="0" borderId="1" xfId="0" applyNumberFormat="1" applyFont="1" applyFill="1" applyBorder="1" applyAlignment="1" applyProtection="1">
      <alignment horizontal="center" vertical="center" wrapText="1"/>
    </xf>
    <xf numFmtId="192" fontId="67" fillId="0" borderId="33" xfId="0" applyNumberFormat="1" applyFont="1" applyFill="1" applyBorder="1" applyAlignment="1" applyProtection="1">
      <alignment horizontal="center" vertical="center" wrapText="1"/>
    </xf>
    <xf numFmtId="191" fontId="11" fillId="0" borderId="26" xfId="0" applyNumberFormat="1" applyFont="1" applyFill="1" applyBorder="1" applyAlignment="1" applyProtection="1">
      <alignment horizontal="center" vertical="center" wrapText="1"/>
    </xf>
    <xf numFmtId="191" fontId="11" fillId="0" borderId="92" xfId="0" applyNumberFormat="1" applyFont="1" applyFill="1" applyBorder="1" applyAlignment="1" applyProtection="1">
      <alignment horizontal="center" vertical="center" wrapText="1"/>
    </xf>
    <xf numFmtId="0" fontId="5" fillId="5" borderId="25"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wrapText="1"/>
    </xf>
    <xf numFmtId="0" fontId="5" fillId="5" borderId="51" xfId="0" applyFont="1" applyFill="1" applyBorder="1" applyAlignment="1" applyProtection="1">
      <alignment horizontal="center" vertical="center" wrapText="1"/>
    </xf>
    <xf numFmtId="0" fontId="5" fillId="5" borderId="0" xfId="0" applyFont="1" applyFill="1" applyBorder="1" applyAlignment="1" applyProtection="1">
      <alignment horizontal="left" vertical="center"/>
    </xf>
    <xf numFmtId="0" fontId="9" fillId="5" borderId="33" xfId="0" applyFont="1" applyFill="1" applyBorder="1" applyAlignment="1" applyProtection="1">
      <alignment horizontal="center" vertical="center" wrapText="1"/>
    </xf>
    <xf numFmtId="0" fontId="9" fillId="5" borderId="25" xfId="0" applyFont="1" applyFill="1" applyBorder="1" applyAlignment="1" applyProtection="1">
      <alignment horizontal="center" vertical="center" wrapText="1"/>
    </xf>
    <xf numFmtId="0" fontId="9" fillId="0" borderId="33" xfId="0" applyFont="1" applyBorder="1" applyAlignment="1" applyProtection="1">
      <alignment horizontal="center" vertical="center" shrinkToFit="1"/>
    </xf>
    <xf numFmtId="0" fontId="9" fillId="0" borderId="34" xfId="0" applyFont="1" applyBorder="1" applyAlignment="1" applyProtection="1">
      <alignment horizontal="center" vertical="center" shrinkToFit="1"/>
    </xf>
    <xf numFmtId="0" fontId="9" fillId="0" borderId="50" xfId="0" applyFont="1" applyBorder="1" applyAlignment="1" applyProtection="1">
      <alignment horizontal="center" vertical="center" shrinkToFit="1"/>
    </xf>
  </cellXfs>
  <cellStyles count="4">
    <cellStyle name="パーセント" xfId="1" builtinId="5"/>
    <cellStyle name="桁区切り" xfId="2" builtinId="6"/>
    <cellStyle name="通貨" xfId="3" builtinId="7"/>
    <cellStyle name="標準" xfId="0" builtinId="0"/>
  </cellStyles>
  <dxfs count="18">
    <dxf>
      <fill>
        <patternFill>
          <bgColor rgb="FFFFFF00"/>
        </patternFill>
      </fill>
    </dxf>
    <dxf>
      <fill>
        <patternFill>
          <bgColor rgb="FFFFFF00"/>
        </patternFill>
      </fill>
    </dxf>
    <dxf>
      <font>
        <color theme="0"/>
      </font>
      <fill>
        <patternFill>
          <bgColor theme="0"/>
        </patternFill>
      </fill>
      <border>
        <left/>
        <right/>
        <top/>
        <bottom/>
        <vertical/>
        <horizontal/>
      </border>
    </dxf>
    <dxf>
      <fill>
        <patternFill>
          <bgColor rgb="FFCCFFFF"/>
        </patternFill>
      </fill>
      <border>
        <left style="thin">
          <color indexed="64"/>
        </left>
        <right style="thin">
          <color indexed="64"/>
        </right>
        <top style="thin">
          <color indexed="64"/>
        </top>
        <bottom style="thin">
          <color indexed="64"/>
        </bottom>
      </border>
    </dxf>
    <dxf>
      <font>
        <color rgb="FFFF0000"/>
        <name val="ＭＳ Ｐゴシック"/>
        <scheme val="none"/>
      </font>
    </dxf>
    <dxf>
      <font>
        <color rgb="FFFF0000"/>
        <name val="ＭＳ Ｐゴシック"/>
        <scheme val="none"/>
      </font>
    </dxf>
    <dxf>
      <font>
        <color rgb="FFFF0000"/>
        <name val="ＭＳ Ｐゴシック"/>
        <scheme val="none"/>
      </font>
    </dxf>
    <dxf>
      <font>
        <color theme="1"/>
      </font>
      <fill>
        <patternFill>
          <bgColor rgb="FFCCFFFF"/>
        </patternFill>
      </fill>
      <border>
        <left style="thin">
          <color indexed="64"/>
        </left>
        <right style="thin">
          <color indexed="64"/>
        </right>
        <top style="thin">
          <color indexed="64"/>
        </top>
        <bottom style="thin">
          <color indexed="64"/>
        </bottom>
      </border>
    </dxf>
    <dxf>
      <font>
        <color theme="1"/>
      </font>
      <border>
        <left style="thin">
          <color auto="1"/>
        </left>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fill>
        <patternFill>
          <bgColor rgb="FFCCFFFF"/>
        </patternFill>
      </fill>
      <border>
        <left style="thin">
          <color auto="1"/>
        </left>
        <right style="thin">
          <color auto="1"/>
        </right>
        <top style="thin">
          <color auto="1"/>
        </top>
        <bottom style="thin">
          <color auto="1"/>
        </bottom>
        <vertical/>
        <horizontal/>
      </border>
    </dxf>
    <dxf>
      <font>
        <strike val="0"/>
        <color theme="1"/>
      </font>
      <fill>
        <patternFill>
          <bgColor rgb="FFFFFF00"/>
        </patternFill>
      </fill>
    </dxf>
    <dxf>
      <font>
        <color theme="1"/>
      </font>
      <fill>
        <patternFill>
          <bgColor rgb="FFCCFFFF"/>
        </patternFill>
      </fill>
      <border>
        <left style="thin">
          <color auto="1"/>
        </left>
        <right style="thin">
          <color auto="1"/>
        </right>
        <top style="thin">
          <color auto="1"/>
        </top>
        <bottom style="thin">
          <color auto="1"/>
        </bottom>
        <vertical/>
        <horizontal/>
      </border>
    </dxf>
    <dxf>
      <font>
        <strike val="0"/>
        <color theme="1"/>
      </font>
      <fill>
        <patternFill>
          <bgColor rgb="FFFFFF00"/>
        </patternFill>
      </fill>
    </dxf>
    <dxf>
      <font>
        <color rgb="FFFF0000"/>
      </font>
    </dxf>
    <dxf>
      <font>
        <color rgb="FFFF0000"/>
      </font>
    </dxf>
    <dxf>
      <font>
        <color rgb="FFFF0000"/>
        <name val="ＭＳ Ｐゴシック"/>
        <scheme val="none"/>
      </font>
    </dxf>
    <dxf>
      <font>
        <color rgb="FFFF0000"/>
        <name val="ＭＳ Ｐゴシック"/>
        <scheme val="none"/>
      </font>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8.emf"/><Relationship Id="rId1" Type="http://schemas.openxmlformats.org/officeDocument/2006/relationships/image" Target="../media/image5.jpeg"/><Relationship Id="rId6" Type="http://schemas.openxmlformats.org/officeDocument/2006/relationships/image" Target="../media/image7.emf"/><Relationship Id="rId5" Type="http://schemas.openxmlformats.org/officeDocument/2006/relationships/image" Target="../media/image9.emf"/><Relationship Id="rId4"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emf"/><Relationship Id="rId7" Type="http://schemas.openxmlformats.org/officeDocument/2006/relationships/image" Target="../media/image7.emf"/><Relationship Id="rId2" Type="http://schemas.openxmlformats.org/officeDocument/2006/relationships/image" Target="../media/image11.png"/><Relationship Id="rId1" Type="http://schemas.openxmlformats.org/officeDocument/2006/relationships/image" Target="../media/image5.jpeg"/><Relationship Id="rId6" Type="http://schemas.openxmlformats.org/officeDocument/2006/relationships/image" Target="../media/image13.emf"/><Relationship Id="rId5" Type="http://schemas.openxmlformats.org/officeDocument/2006/relationships/image" Target="../media/image12.png"/><Relationship Id="rId4"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4</xdr:col>
      <xdr:colOff>5525</xdr:colOff>
      <xdr:row>22</xdr:row>
      <xdr:rowOff>48862</xdr:rowOff>
    </xdr:from>
    <xdr:to>
      <xdr:col>7</xdr:col>
      <xdr:colOff>97678</xdr:colOff>
      <xdr:row>23</xdr:row>
      <xdr:rowOff>314980</xdr:rowOff>
    </xdr:to>
    <xdr:pic>
      <xdr:nvPicPr>
        <xdr:cNvPr id="12" name="図 11">
          <a:extLst>
            <a:ext uri="{FF2B5EF4-FFF2-40B4-BE49-F238E27FC236}">
              <a16:creationId xmlns:a16="http://schemas.microsoft.com/office/drawing/2014/main" xmlns="" id="{00000000-0008-0000-0100-00000C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2647" r="32536"/>
        <a:stretch/>
      </xdr:blipFill>
      <xdr:spPr bwMode="auto">
        <a:xfrm>
          <a:off x="1797957" y="4196567"/>
          <a:ext cx="2239607" cy="44795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340798</xdr:colOff>
      <xdr:row>21</xdr:row>
      <xdr:rowOff>181841</xdr:rowOff>
    </xdr:from>
    <xdr:to>
      <xdr:col>3</xdr:col>
      <xdr:colOff>529443</xdr:colOff>
      <xdr:row>23</xdr:row>
      <xdr:rowOff>306291</xdr:rowOff>
    </xdr:to>
    <xdr:pic>
      <xdr:nvPicPr>
        <xdr:cNvPr id="13" name="図 12">
          <a:extLst>
            <a:ext uri="{FF2B5EF4-FFF2-40B4-BE49-F238E27FC236}">
              <a16:creationId xmlns:a16="http://schemas.microsoft.com/office/drawing/2014/main" xmlns="" id="{00000000-0008-0000-0100-00000D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794" r="42372"/>
        <a:stretch/>
      </xdr:blipFill>
      <xdr:spPr bwMode="auto">
        <a:xfrm>
          <a:off x="583253" y="4139046"/>
          <a:ext cx="1045895" cy="49679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590829</xdr:colOff>
      <xdr:row>35</xdr:row>
      <xdr:rowOff>29224</xdr:rowOff>
    </xdr:from>
    <xdr:to>
      <xdr:col>5</xdr:col>
      <xdr:colOff>491867</xdr:colOff>
      <xdr:row>36</xdr:row>
      <xdr:rowOff>132672</xdr:rowOff>
    </xdr:to>
    <xdr:pic>
      <xdr:nvPicPr>
        <xdr:cNvPr id="15" name="図 14">
          <a:extLst>
            <a:ext uri="{FF2B5EF4-FFF2-40B4-BE49-F238E27FC236}">
              <a16:creationId xmlns:a16="http://schemas.microsoft.com/office/drawing/2014/main" xmlns="" id="{00000000-0008-0000-0100-00000F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76640"/>
        <a:stretch/>
      </xdr:blipFill>
      <xdr:spPr bwMode="auto">
        <a:xfrm>
          <a:off x="1686204" y="6815787"/>
          <a:ext cx="1425038" cy="44872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325930</xdr:colOff>
      <xdr:row>74</xdr:row>
      <xdr:rowOff>134146</xdr:rowOff>
    </xdr:from>
    <xdr:to>
      <xdr:col>4</xdr:col>
      <xdr:colOff>137963</xdr:colOff>
      <xdr:row>78</xdr:row>
      <xdr:rowOff>10530</xdr:rowOff>
    </xdr:to>
    <xdr:pic>
      <xdr:nvPicPr>
        <xdr:cNvPr id="16" name="図 15">
          <a:extLst>
            <a:ext uri="{FF2B5EF4-FFF2-40B4-BE49-F238E27FC236}">
              <a16:creationId xmlns:a16="http://schemas.microsoft.com/office/drawing/2014/main" xmlns="" id="{00000000-0008-0000-0100-000010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39827" r="39126"/>
        <a:stretch/>
      </xdr:blipFill>
      <xdr:spPr bwMode="auto">
        <a:xfrm>
          <a:off x="568548" y="14053226"/>
          <a:ext cx="1357599" cy="46046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251077</xdr:colOff>
      <xdr:row>57</xdr:row>
      <xdr:rowOff>129886</xdr:rowOff>
    </xdr:from>
    <xdr:to>
      <xdr:col>4</xdr:col>
      <xdr:colOff>98981</xdr:colOff>
      <xdr:row>60</xdr:row>
      <xdr:rowOff>42295</xdr:rowOff>
    </xdr:to>
    <xdr:pic>
      <xdr:nvPicPr>
        <xdr:cNvPr id="17" name="図 16">
          <a:extLst>
            <a:ext uri="{FF2B5EF4-FFF2-40B4-BE49-F238E27FC236}">
              <a16:creationId xmlns:a16="http://schemas.microsoft.com/office/drawing/2014/main" xmlns="" id="{00000000-0008-0000-0100-000011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39827" r="39126"/>
        <a:stretch/>
      </xdr:blipFill>
      <xdr:spPr bwMode="auto">
        <a:xfrm>
          <a:off x="493532" y="11300113"/>
          <a:ext cx="1397881" cy="44061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19050</xdr:colOff>
      <xdr:row>87</xdr:row>
      <xdr:rowOff>19050</xdr:rowOff>
    </xdr:from>
    <xdr:to>
      <xdr:col>6</xdr:col>
      <xdr:colOff>1905</xdr:colOff>
      <xdr:row>95</xdr:row>
      <xdr:rowOff>85725</xdr:rowOff>
    </xdr:to>
    <xdr:pic>
      <xdr:nvPicPr>
        <xdr:cNvPr id="45" name="図 13" descr="白紙.JPG">
          <a:extLst>
            <a:ext uri="{FF2B5EF4-FFF2-40B4-BE49-F238E27FC236}">
              <a16:creationId xmlns:a16="http://schemas.microsoft.com/office/drawing/2014/main" xmlns="" id="{00000000-0008-0000-0100-00002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7175" y="10810875"/>
          <a:ext cx="3133725" cy="159067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6</xdr:col>
      <xdr:colOff>47625</xdr:colOff>
      <xdr:row>87</xdr:row>
      <xdr:rowOff>9525</xdr:rowOff>
    </xdr:from>
    <xdr:to>
      <xdr:col>11</xdr:col>
      <xdr:colOff>163830</xdr:colOff>
      <xdr:row>95</xdr:row>
      <xdr:rowOff>85725</xdr:rowOff>
    </xdr:to>
    <xdr:pic>
      <xdr:nvPicPr>
        <xdr:cNvPr id="46" name="図 13" descr="白紙.JPG">
          <a:extLst>
            <a:ext uri="{FF2B5EF4-FFF2-40B4-BE49-F238E27FC236}">
              <a16:creationId xmlns:a16="http://schemas.microsoft.com/office/drawing/2014/main" xmlns="" id="{00000000-0008-0000-0100-00002E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495675" y="10801350"/>
          <a:ext cx="3076575" cy="16002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19050</xdr:colOff>
      <xdr:row>97</xdr:row>
      <xdr:rowOff>19050</xdr:rowOff>
    </xdr:from>
    <xdr:to>
      <xdr:col>6</xdr:col>
      <xdr:colOff>1905</xdr:colOff>
      <xdr:row>105</xdr:row>
      <xdr:rowOff>85724</xdr:rowOff>
    </xdr:to>
    <xdr:pic>
      <xdr:nvPicPr>
        <xdr:cNvPr id="47" name="図 13" descr="白紙.JPG">
          <a:extLst>
            <a:ext uri="{FF2B5EF4-FFF2-40B4-BE49-F238E27FC236}">
              <a16:creationId xmlns:a16="http://schemas.microsoft.com/office/drawing/2014/main" xmlns="" id="{00000000-0008-0000-0100-00002F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7175" y="17583150"/>
          <a:ext cx="3133725" cy="159067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6</xdr:col>
      <xdr:colOff>47625</xdr:colOff>
      <xdr:row>97</xdr:row>
      <xdr:rowOff>9525</xdr:rowOff>
    </xdr:from>
    <xdr:to>
      <xdr:col>11</xdr:col>
      <xdr:colOff>163830</xdr:colOff>
      <xdr:row>105</xdr:row>
      <xdr:rowOff>85724</xdr:rowOff>
    </xdr:to>
    <xdr:pic>
      <xdr:nvPicPr>
        <xdr:cNvPr id="48" name="図 13" descr="白紙.JPG">
          <a:extLst>
            <a:ext uri="{FF2B5EF4-FFF2-40B4-BE49-F238E27FC236}">
              <a16:creationId xmlns:a16="http://schemas.microsoft.com/office/drawing/2014/main" xmlns="" id="{00000000-0008-0000-0100-000030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495675" y="17573625"/>
          <a:ext cx="3076575" cy="16002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180975</xdr:colOff>
      <xdr:row>41</xdr:row>
      <xdr:rowOff>57150</xdr:rowOff>
    </xdr:from>
    <xdr:to>
      <xdr:col>11</xdr:col>
      <xdr:colOff>142223</xdr:colOff>
      <xdr:row>44</xdr:row>
      <xdr:rowOff>200055</xdr:rowOff>
    </xdr:to>
    <xdr:pic>
      <xdr:nvPicPr>
        <xdr:cNvPr id="18" name="図 17">
          <a:extLst>
            <a:ext uri="{FF2B5EF4-FFF2-40B4-BE49-F238E27FC236}">
              <a16:creationId xmlns:a16="http://schemas.microsoft.com/office/drawing/2014/main" xmlns="" id="{00000000-0008-0000-0100-000012000000}"/>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r="5391"/>
        <a:stretch/>
      </xdr:blipFill>
      <xdr:spPr bwMode="auto">
        <a:xfrm>
          <a:off x="419100" y="8248650"/>
          <a:ext cx="6133448" cy="82870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129886</xdr:colOff>
      <xdr:row>35</xdr:row>
      <xdr:rowOff>180759</xdr:rowOff>
    </xdr:from>
    <xdr:to>
      <xdr:col>3</xdr:col>
      <xdr:colOff>293521</xdr:colOff>
      <xdr:row>36</xdr:row>
      <xdr:rowOff>61976</xdr:rowOff>
    </xdr:to>
    <xdr:pic>
      <xdr:nvPicPr>
        <xdr:cNvPr id="19" name="図 18">
          <a:extLst>
            <a:ext uri="{FF2B5EF4-FFF2-40B4-BE49-F238E27FC236}">
              <a16:creationId xmlns:a16="http://schemas.microsoft.com/office/drawing/2014/main" xmlns="" id="{00000000-0008-0000-0100-000013000000}"/>
            </a:ext>
          </a:extLst>
        </xdr:cNvPr>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43943" r="44284" b="-38"/>
        <a:stretch/>
      </xdr:blipFill>
      <xdr:spPr bwMode="auto">
        <a:xfrm>
          <a:off x="760917" y="6967322"/>
          <a:ext cx="627979" cy="226498"/>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92</xdr:row>
      <xdr:rowOff>28575</xdr:rowOff>
    </xdr:from>
    <xdr:to>
      <xdr:col>6</xdr:col>
      <xdr:colOff>247650</xdr:colOff>
      <xdr:row>101</xdr:row>
      <xdr:rowOff>152400</xdr:rowOff>
    </xdr:to>
    <xdr:pic>
      <xdr:nvPicPr>
        <xdr:cNvPr id="46896" name="図 13" descr="白紙.JPG">
          <a:extLst>
            <a:ext uri="{FF2B5EF4-FFF2-40B4-BE49-F238E27FC236}">
              <a16:creationId xmlns:a16="http://schemas.microsoft.com/office/drawing/2014/main" xmlns="" id="{00000000-0008-0000-0200-000030B7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8545175"/>
          <a:ext cx="3162300" cy="18383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6</xdr:col>
      <xdr:colOff>409575</xdr:colOff>
      <xdr:row>92</xdr:row>
      <xdr:rowOff>28575</xdr:rowOff>
    </xdr:from>
    <xdr:to>
      <xdr:col>11</xdr:col>
      <xdr:colOff>561975</xdr:colOff>
      <xdr:row>101</xdr:row>
      <xdr:rowOff>152400</xdr:rowOff>
    </xdr:to>
    <xdr:pic>
      <xdr:nvPicPr>
        <xdr:cNvPr id="46897" name="図 13" descr="白紙.JPG">
          <a:extLst>
            <a:ext uri="{FF2B5EF4-FFF2-40B4-BE49-F238E27FC236}">
              <a16:creationId xmlns:a16="http://schemas.microsoft.com/office/drawing/2014/main" xmlns="" id="{00000000-0008-0000-0200-000031B7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18545175"/>
          <a:ext cx="3152775" cy="18383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19050</xdr:colOff>
      <xdr:row>42</xdr:row>
      <xdr:rowOff>28575</xdr:rowOff>
    </xdr:from>
    <xdr:to>
      <xdr:col>6</xdr:col>
      <xdr:colOff>247650</xdr:colOff>
      <xdr:row>49</xdr:row>
      <xdr:rowOff>114299</xdr:rowOff>
    </xdr:to>
    <xdr:pic>
      <xdr:nvPicPr>
        <xdr:cNvPr id="46898" name="図 13" descr="白紙.JPG">
          <a:extLst>
            <a:ext uri="{FF2B5EF4-FFF2-40B4-BE49-F238E27FC236}">
              <a16:creationId xmlns:a16="http://schemas.microsoft.com/office/drawing/2014/main" xmlns="" id="{00000000-0008-0000-0200-000032B7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9020175"/>
          <a:ext cx="3162300" cy="14192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6</xdr:col>
      <xdr:colOff>409575</xdr:colOff>
      <xdr:row>42</xdr:row>
      <xdr:rowOff>28575</xdr:rowOff>
    </xdr:from>
    <xdr:to>
      <xdr:col>11</xdr:col>
      <xdr:colOff>561975</xdr:colOff>
      <xdr:row>49</xdr:row>
      <xdr:rowOff>123824</xdr:rowOff>
    </xdr:to>
    <xdr:pic>
      <xdr:nvPicPr>
        <xdr:cNvPr id="46899" name="図 13" descr="白紙.JPG">
          <a:extLst>
            <a:ext uri="{FF2B5EF4-FFF2-40B4-BE49-F238E27FC236}">
              <a16:creationId xmlns:a16="http://schemas.microsoft.com/office/drawing/2014/main" xmlns="" id="{00000000-0008-0000-0200-000033B7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9020175"/>
          <a:ext cx="3152775" cy="14287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292554</xdr:colOff>
      <xdr:row>12</xdr:row>
      <xdr:rowOff>0</xdr:rowOff>
    </xdr:from>
    <xdr:to>
      <xdr:col>4</xdr:col>
      <xdr:colOff>193152</xdr:colOff>
      <xdr:row>14</xdr:row>
      <xdr:rowOff>98164</xdr:rowOff>
    </xdr:to>
    <xdr:pic>
      <xdr:nvPicPr>
        <xdr:cNvPr id="14" name="図 13">
          <a:extLst>
            <a:ext uri="{FF2B5EF4-FFF2-40B4-BE49-F238E27FC236}">
              <a16:creationId xmlns:a16="http://schemas.microsoft.com/office/drawing/2014/main" xmlns="" id="{00000000-0008-0000-0200-00000E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669" r="37428"/>
        <a:stretch/>
      </xdr:blipFill>
      <xdr:spPr bwMode="auto">
        <a:xfrm>
          <a:off x="530679" y="2945947"/>
          <a:ext cx="1615098" cy="45681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272143</xdr:colOff>
      <xdr:row>21</xdr:row>
      <xdr:rowOff>63954</xdr:rowOff>
    </xdr:from>
    <xdr:to>
      <xdr:col>5</xdr:col>
      <xdr:colOff>179657</xdr:colOff>
      <xdr:row>23</xdr:row>
      <xdr:rowOff>26845</xdr:rowOff>
    </xdr:to>
    <xdr:pic>
      <xdr:nvPicPr>
        <xdr:cNvPr id="15" name="図 14">
          <a:extLst>
            <a:ext uri="{FF2B5EF4-FFF2-40B4-BE49-F238E27FC236}">
              <a16:creationId xmlns:a16="http://schemas.microsoft.com/office/drawing/2014/main" xmlns="" id="{00000000-0008-0000-0200-00000F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2647" r="32536"/>
        <a:stretch/>
      </xdr:blipFill>
      <xdr:spPr bwMode="auto">
        <a:xfrm>
          <a:off x="510268" y="4712154"/>
          <a:ext cx="2241139" cy="45819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47006</xdr:colOff>
      <xdr:row>32</xdr:row>
      <xdr:rowOff>231320</xdr:rowOff>
    </xdr:from>
    <xdr:to>
      <xdr:col>6</xdr:col>
      <xdr:colOff>343007</xdr:colOff>
      <xdr:row>35</xdr:row>
      <xdr:rowOff>55697</xdr:rowOff>
    </xdr:to>
    <xdr:pic>
      <xdr:nvPicPr>
        <xdr:cNvPr id="17" name="図 16">
          <a:extLst>
            <a:ext uri="{FF2B5EF4-FFF2-40B4-BE49-F238E27FC236}">
              <a16:creationId xmlns:a16="http://schemas.microsoft.com/office/drawing/2014/main" xmlns="" id="{00000000-0008-0000-0200-000011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6640"/>
        <a:stretch/>
      </xdr:blipFill>
      <xdr:spPr bwMode="auto">
        <a:xfrm>
          <a:off x="1999631" y="7327445"/>
          <a:ext cx="1513840" cy="47752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21771</xdr:colOff>
      <xdr:row>63</xdr:row>
      <xdr:rowOff>27214</xdr:rowOff>
    </xdr:from>
    <xdr:to>
      <xdr:col>4</xdr:col>
      <xdr:colOff>72744</xdr:colOff>
      <xdr:row>65</xdr:row>
      <xdr:rowOff>151771</xdr:rowOff>
    </xdr:to>
    <xdr:pic>
      <xdr:nvPicPr>
        <xdr:cNvPr id="19" name="図 18">
          <a:extLst>
            <a:ext uri="{FF2B5EF4-FFF2-40B4-BE49-F238E27FC236}">
              <a16:creationId xmlns:a16="http://schemas.microsoft.com/office/drawing/2014/main" xmlns="" id="{00000000-0008-0000-0200-000013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9467" r="40665"/>
        <a:stretch/>
      </xdr:blipFill>
      <xdr:spPr bwMode="auto">
        <a:xfrm>
          <a:off x="583746" y="13019314"/>
          <a:ext cx="1441623" cy="50555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27214</xdr:colOff>
      <xdr:row>71</xdr:row>
      <xdr:rowOff>0</xdr:rowOff>
    </xdr:from>
    <xdr:to>
      <xdr:col>5</xdr:col>
      <xdr:colOff>261300</xdr:colOff>
      <xdr:row>73</xdr:row>
      <xdr:rowOff>17319</xdr:rowOff>
    </xdr:to>
    <xdr:pic>
      <xdr:nvPicPr>
        <xdr:cNvPr id="20" name="図 19">
          <a:extLst>
            <a:ext uri="{FF2B5EF4-FFF2-40B4-BE49-F238E27FC236}">
              <a16:creationId xmlns:a16="http://schemas.microsoft.com/office/drawing/2014/main" xmlns="" id="{00000000-0008-0000-0200-000014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2647" r="32536"/>
        <a:stretch/>
      </xdr:blipFill>
      <xdr:spPr bwMode="auto">
        <a:xfrm>
          <a:off x="589189" y="14325600"/>
          <a:ext cx="2243861" cy="45546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61231</xdr:colOff>
      <xdr:row>82</xdr:row>
      <xdr:rowOff>224516</xdr:rowOff>
    </xdr:from>
    <xdr:to>
      <xdr:col>6</xdr:col>
      <xdr:colOff>357232</xdr:colOff>
      <xdr:row>85</xdr:row>
      <xdr:rowOff>8071</xdr:rowOff>
    </xdr:to>
    <xdr:pic>
      <xdr:nvPicPr>
        <xdr:cNvPr id="22" name="図 21">
          <a:extLst>
            <a:ext uri="{FF2B5EF4-FFF2-40B4-BE49-F238E27FC236}">
              <a16:creationId xmlns:a16="http://schemas.microsoft.com/office/drawing/2014/main" xmlns="" id="{00000000-0008-0000-0200-000016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6640"/>
        <a:stretch/>
      </xdr:blipFill>
      <xdr:spPr bwMode="auto">
        <a:xfrm>
          <a:off x="2013856" y="16811623"/>
          <a:ext cx="1513840" cy="47752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304800</xdr:colOff>
      <xdr:row>33</xdr:row>
      <xdr:rowOff>114300</xdr:rowOff>
    </xdr:from>
    <xdr:to>
      <xdr:col>3</xdr:col>
      <xdr:colOff>240701</xdr:colOff>
      <xdr:row>34</xdr:row>
      <xdr:rowOff>113281</xdr:rowOff>
    </xdr:to>
    <xdr:pic>
      <xdr:nvPicPr>
        <xdr:cNvPr id="18" name="図 17">
          <a:extLst>
            <a:ext uri="{FF2B5EF4-FFF2-40B4-BE49-F238E27FC236}">
              <a16:creationId xmlns:a16="http://schemas.microsoft.com/office/drawing/2014/main" xmlns="" id="{00000000-0008-0000-0200-000012000000}"/>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3943" r="44284" b="-38"/>
        <a:stretch/>
      </xdr:blipFill>
      <xdr:spPr bwMode="auto">
        <a:xfrm>
          <a:off x="866775" y="7334250"/>
          <a:ext cx="631226" cy="2275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352425</xdr:colOff>
      <xdr:row>83</xdr:row>
      <xdr:rowOff>123825</xdr:rowOff>
    </xdr:from>
    <xdr:to>
      <xdr:col>3</xdr:col>
      <xdr:colOff>288326</xdr:colOff>
      <xdr:row>84</xdr:row>
      <xdr:rowOff>160906</xdr:rowOff>
    </xdr:to>
    <xdr:pic>
      <xdr:nvPicPr>
        <xdr:cNvPr id="23" name="図 22">
          <a:extLst>
            <a:ext uri="{FF2B5EF4-FFF2-40B4-BE49-F238E27FC236}">
              <a16:creationId xmlns:a16="http://schemas.microsoft.com/office/drawing/2014/main" xmlns="" id="{00000000-0008-0000-0200-000017000000}"/>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3943" r="44284" b="-38"/>
        <a:stretch/>
      </xdr:blipFill>
      <xdr:spPr bwMode="auto">
        <a:xfrm>
          <a:off x="914400" y="16830675"/>
          <a:ext cx="631226" cy="2275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25</xdr:row>
      <xdr:rowOff>38100</xdr:rowOff>
    </xdr:from>
    <xdr:to>
      <xdr:col>5</xdr:col>
      <xdr:colOff>38100</xdr:colOff>
      <xdr:row>33</xdr:row>
      <xdr:rowOff>28575</xdr:rowOff>
    </xdr:to>
    <xdr:pic>
      <xdr:nvPicPr>
        <xdr:cNvPr id="49390" name="図 13" descr="白紙.JPG">
          <a:extLst>
            <a:ext uri="{FF2B5EF4-FFF2-40B4-BE49-F238E27FC236}">
              <a16:creationId xmlns:a16="http://schemas.microsoft.com/office/drawing/2014/main" xmlns="" id="{00000000-0008-0000-0300-0000EEC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5057775"/>
          <a:ext cx="2762250" cy="151447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5</xdr:col>
      <xdr:colOff>390525</xdr:colOff>
      <xdr:row>25</xdr:row>
      <xdr:rowOff>28575</xdr:rowOff>
    </xdr:from>
    <xdr:to>
      <xdr:col>9</xdr:col>
      <xdr:colOff>537210</xdr:colOff>
      <xdr:row>33</xdr:row>
      <xdr:rowOff>19050</xdr:rowOff>
    </xdr:to>
    <xdr:pic>
      <xdr:nvPicPr>
        <xdr:cNvPr id="49391" name="図 13" descr="白紙.JPG">
          <a:extLst>
            <a:ext uri="{FF2B5EF4-FFF2-40B4-BE49-F238E27FC236}">
              <a16:creationId xmlns:a16="http://schemas.microsoft.com/office/drawing/2014/main" xmlns="" id="{00000000-0008-0000-0300-0000EFC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7575" y="5048250"/>
          <a:ext cx="2762250" cy="151447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316679</xdr:colOff>
      <xdr:row>11</xdr:row>
      <xdr:rowOff>177551</xdr:rowOff>
    </xdr:from>
    <xdr:to>
      <xdr:col>3</xdr:col>
      <xdr:colOff>555439</xdr:colOff>
      <xdr:row>14</xdr:row>
      <xdr:rowOff>67931</xdr:rowOff>
    </xdr:to>
    <xdr:pic>
      <xdr:nvPicPr>
        <xdr:cNvPr id="5" name="図 4">
          <a:extLst>
            <a:ext uri="{FF2B5EF4-FFF2-40B4-BE49-F238E27FC236}">
              <a16:creationId xmlns:a16="http://schemas.microsoft.com/office/drawing/2014/main" xmlns="" id="{00000000-0008-0000-03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377" r="39586"/>
        <a:stretch/>
      </xdr:blipFill>
      <xdr:spPr bwMode="auto">
        <a:xfrm>
          <a:off x="640529" y="2444501"/>
          <a:ext cx="1362710" cy="46188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714375</xdr:colOff>
      <xdr:row>223</xdr:row>
      <xdr:rowOff>0</xdr:rowOff>
    </xdr:from>
    <xdr:to>
      <xdr:col>10</xdr:col>
      <xdr:colOff>581025</xdr:colOff>
      <xdr:row>243</xdr:row>
      <xdr:rowOff>38101</xdr:rowOff>
    </xdr:to>
    <xdr:pic>
      <xdr:nvPicPr>
        <xdr:cNvPr id="53746" name="図 13" descr="白紙.JPG">
          <a:extLst>
            <a:ext uri="{FF2B5EF4-FFF2-40B4-BE49-F238E27FC236}">
              <a16:creationId xmlns:a16="http://schemas.microsoft.com/office/drawing/2014/main" xmlns="" id="{00000000-0008-0000-0400-0000F2D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45891450"/>
          <a:ext cx="5762625" cy="34671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19050</xdr:colOff>
      <xdr:row>249</xdr:row>
      <xdr:rowOff>76200</xdr:rowOff>
    </xdr:from>
    <xdr:to>
      <xdr:col>10</xdr:col>
      <xdr:colOff>533400</xdr:colOff>
      <xdr:row>269</xdr:row>
      <xdr:rowOff>114300</xdr:rowOff>
    </xdr:to>
    <xdr:pic>
      <xdr:nvPicPr>
        <xdr:cNvPr id="53747" name="図 13" descr="白紙.JPG">
          <a:extLst>
            <a:ext uri="{FF2B5EF4-FFF2-40B4-BE49-F238E27FC236}">
              <a16:creationId xmlns:a16="http://schemas.microsoft.com/office/drawing/2014/main" xmlns="" id="{00000000-0008-0000-0400-0000F3D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50425350"/>
          <a:ext cx="5695950" cy="34671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3</xdr:col>
      <xdr:colOff>225754</xdr:colOff>
      <xdr:row>15</xdr:row>
      <xdr:rowOff>219075</xdr:rowOff>
    </xdr:from>
    <xdr:to>
      <xdr:col>9</xdr:col>
      <xdr:colOff>361950</xdr:colOff>
      <xdr:row>22</xdr:row>
      <xdr:rowOff>10762</xdr:rowOff>
    </xdr:to>
    <xdr:pic>
      <xdr:nvPicPr>
        <xdr:cNvPr id="13" name="図 12">
          <a:extLst>
            <a:ext uri="{FF2B5EF4-FFF2-40B4-BE49-F238E27FC236}">
              <a16:creationId xmlns:a16="http://schemas.microsoft.com/office/drawing/2014/main" xmlns="" id="{00000000-0008-0000-0400-00000D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3519"/>
        <a:stretch/>
      </xdr:blipFill>
      <xdr:spPr bwMode="auto">
        <a:xfrm>
          <a:off x="1435429" y="3762375"/>
          <a:ext cx="3727121" cy="112518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213214</xdr:colOff>
      <xdr:row>39</xdr:row>
      <xdr:rowOff>11725</xdr:rowOff>
    </xdr:from>
    <xdr:to>
      <xdr:col>5</xdr:col>
      <xdr:colOff>461108</xdr:colOff>
      <xdr:row>41</xdr:row>
      <xdr:rowOff>64986</xdr:rowOff>
    </xdr:to>
    <xdr:pic>
      <xdr:nvPicPr>
        <xdr:cNvPr id="14" name="図 13">
          <a:extLst>
            <a:ext uri="{FF2B5EF4-FFF2-40B4-BE49-F238E27FC236}">
              <a16:creationId xmlns:a16="http://schemas.microsoft.com/office/drawing/2014/main" xmlns="" id="{00000000-0008-0000-0400-00000E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2647" r="32536"/>
        <a:stretch/>
      </xdr:blipFill>
      <xdr:spPr bwMode="auto">
        <a:xfrm>
          <a:off x="565639" y="8365150"/>
          <a:ext cx="2114794" cy="43426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104774</xdr:colOff>
      <xdr:row>57</xdr:row>
      <xdr:rowOff>184150</xdr:rowOff>
    </xdr:from>
    <xdr:to>
      <xdr:col>7</xdr:col>
      <xdr:colOff>21590</xdr:colOff>
      <xdr:row>59</xdr:row>
      <xdr:rowOff>218052</xdr:rowOff>
    </xdr:to>
    <xdr:pic>
      <xdr:nvPicPr>
        <xdr:cNvPr id="16" name="図 15">
          <a:extLst>
            <a:ext uri="{FF2B5EF4-FFF2-40B4-BE49-F238E27FC236}">
              <a16:creationId xmlns:a16="http://schemas.microsoft.com/office/drawing/2014/main" xmlns="" id="{00000000-0008-0000-0400-000010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6640"/>
        <a:stretch/>
      </xdr:blipFill>
      <xdr:spPr bwMode="auto">
        <a:xfrm>
          <a:off x="2009774" y="12214225"/>
          <a:ext cx="1497966" cy="46252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194896</xdr:colOff>
      <xdr:row>109</xdr:row>
      <xdr:rowOff>180976</xdr:rowOff>
    </xdr:from>
    <xdr:to>
      <xdr:col>5</xdr:col>
      <xdr:colOff>439126</xdr:colOff>
      <xdr:row>112</xdr:row>
      <xdr:rowOff>34212</xdr:rowOff>
    </xdr:to>
    <xdr:pic>
      <xdr:nvPicPr>
        <xdr:cNvPr id="17" name="図 16">
          <a:extLst>
            <a:ext uri="{FF2B5EF4-FFF2-40B4-BE49-F238E27FC236}">
              <a16:creationId xmlns:a16="http://schemas.microsoft.com/office/drawing/2014/main" xmlns="" id="{00000000-0008-0000-0400-000011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2647" r="32536"/>
        <a:stretch/>
      </xdr:blipFill>
      <xdr:spPr bwMode="auto">
        <a:xfrm>
          <a:off x="547321" y="21593176"/>
          <a:ext cx="2111130" cy="43426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69850</xdr:colOff>
      <xdr:row>121</xdr:row>
      <xdr:rowOff>209550</xdr:rowOff>
    </xdr:from>
    <xdr:to>
      <xdr:col>6</xdr:col>
      <xdr:colOff>542926</xdr:colOff>
      <xdr:row>124</xdr:row>
      <xdr:rowOff>46602</xdr:rowOff>
    </xdr:to>
    <xdr:pic>
      <xdr:nvPicPr>
        <xdr:cNvPr id="19" name="図 18">
          <a:extLst>
            <a:ext uri="{FF2B5EF4-FFF2-40B4-BE49-F238E27FC236}">
              <a16:creationId xmlns:a16="http://schemas.microsoft.com/office/drawing/2014/main" xmlns="" id="{00000000-0008-0000-0400-000013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6640"/>
        <a:stretch/>
      </xdr:blipFill>
      <xdr:spPr bwMode="auto">
        <a:xfrm>
          <a:off x="1987550" y="21082000"/>
          <a:ext cx="1476376" cy="46570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57150</xdr:colOff>
      <xdr:row>146</xdr:row>
      <xdr:rowOff>158115</xdr:rowOff>
    </xdr:from>
    <xdr:to>
      <xdr:col>10</xdr:col>
      <xdr:colOff>175260</xdr:colOff>
      <xdr:row>161</xdr:row>
      <xdr:rowOff>123825</xdr:rowOff>
    </xdr:to>
    <xdr:pic>
      <xdr:nvPicPr>
        <xdr:cNvPr id="20" name="図 19" descr="C:\Users\1080041.DMJIA\AppData\Local\Microsoft\Windows\Temporary Internet Files\Content.Word\新しい画像 (3).bmp">
          <a:extLst>
            <a:ext uri="{FF2B5EF4-FFF2-40B4-BE49-F238E27FC236}">
              <a16:creationId xmlns:a16="http://schemas.microsoft.com/office/drawing/2014/main" xmlns="" id="{00000000-0008-0000-0400-000014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t="2315" b="2315"/>
        <a:stretch/>
      </xdr:blipFill>
      <xdr:spPr bwMode="auto">
        <a:xfrm>
          <a:off x="647700" y="28666440"/>
          <a:ext cx="5023485" cy="253746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109904</xdr:colOff>
      <xdr:row>171</xdr:row>
      <xdr:rowOff>21981</xdr:rowOff>
    </xdr:from>
    <xdr:to>
      <xdr:col>5</xdr:col>
      <xdr:colOff>2025</xdr:colOff>
      <xdr:row>173</xdr:row>
      <xdr:rowOff>153865</xdr:rowOff>
    </xdr:to>
    <xdr:pic>
      <xdr:nvPicPr>
        <xdr:cNvPr id="21" name="図 20">
          <a:extLst>
            <a:ext uri="{FF2B5EF4-FFF2-40B4-BE49-F238E27FC236}">
              <a16:creationId xmlns:a16="http://schemas.microsoft.com/office/drawing/2014/main" xmlns="" id="{00000000-0008-0000-0400-000015000000}"/>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2845" r="61573"/>
        <a:stretch/>
      </xdr:blipFill>
      <xdr:spPr bwMode="auto">
        <a:xfrm>
          <a:off x="700454" y="32721306"/>
          <a:ext cx="1496131" cy="51288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323850</xdr:colOff>
      <xdr:row>58</xdr:row>
      <xdr:rowOff>123825</xdr:rowOff>
    </xdr:from>
    <xdr:to>
      <xdr:col>3</xdr:col>
      <xdr:colOff>335951</xdr:colOff>
      <xdr:row>59</xdr:row>
      <xdr:rowOff>132331</xdr:rowOff>
    </xdr:to>
    <xdr:pic>
      <xdr:nvPicPr>
        <xdr:cNvPr id="22" name="図 21">
          <a:extLst>
            <a:ext uri="{FF2B5EF4-FFF2-40B4-BE49-F238E27FC236}">
              <a16:creationId xmlns:a16="http://schemas.microsoft.com/office/drawing/2014/main" xmlns="" id="{00000000-0008-0000-0400-000016000000}"/>
            </a:ext>
          </a:extLst>
        </xdr:cNvPr>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43943" r="44284" b="-38"/>
        <a:stretch/>
      </xdr:blipFill>
      <xdr:spPr bwMode="auto">
        <a:xfrm>
          <a:off x="914400" y="12363450"/>
          <a:ext cx="631226" cy="2275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200025</xdr:colOff>
      <xdr:row>122</xdr:row>
      <xdr:rowOff>95250</xdr:rowOff>
    </xdr:from>
    <xdr:to>
      <xdr:col>3</xdr:col>
      <xdr:colOff>212126</xdr:colOff>
      <xdr:row>123</xdr:row>
      <xdr:rowOff>160906</xdr:rowOff>
    </xdr:to>
    <xdr:pic>
      <xdr:nvPicPr>
        <xdr:cNvPr id="23" name="図 22">
          <a:extLst>
            <a:ext uri="{FF2B5EF4-FFF2-40B4-BE49-F238E27FC236}">
              <a16:creationId xmlns:a16="http://schemas.microsoft.com/office/drawing/2014/main" xmlns="" id="{00000000-0008-0000-0400-000017000000}"/>
            </a:ext>
          </a:extLst>
        </xdr:cNvPr>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43943" r="44284" b="-38"/>
        <a:stretch/>
      </xdr:blipFill>
      <xdr:spPr bwMode="auto">
        <a:xfrm>
          <a:off x="790575" y="23117175"/>
          <a:ext cx="631226" cy="2275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337772</xdr:colOff>
      <xdr:row>12</xdr:row>
      <xdr:rowOff>87924</xdr:rowOff>
    </xdr:from>
    <xdr:to>
      <xdr:col>2</xdr:col>
      <xdr:colOff>621617</xdr:colOff>
      <xdr:row>13</xdr:row>
      <xdr:rowOff>104176</xdr:rowOff>
    </xdr:to>
    <xdr:pic>
      <xdr:nvPicPr>
        <xdr:cNvPr id="4" name="図 3">
          <a:extLst>
            <a:ext uri="{FF2B5EF4-FFF2-40B4-BE49-F238E27FC236}">
              <a16:creationId xmlns:a16="http://schemas.microsoft.com/office/drawing/2014/main" xmlns="" id="{00000000-0008-0000-05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6041" r="44517"/>
        <a:stretch/>
      </xdr:blipFill>
      <xdr:spPr bwMode="auto">
        <a:xfrm>
          <a:off x="747347" y="2383449"/>
          <a:ext cx="695325" cy="25437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110636</xdr:colOff>
      <xdr:row>25</xdr:row>
      <xdr:rowOff>94280</xdr:rowOff>
    </xdr:from>
    <xdr:to>
      <xdr:col>3</xdr:col>
      <xdr:colOff>389401</xdr:colOff>
      <xdr:row>26</xdr:row>
      <xdr:rowOff>179070</xdr:rowOff>
    </xdr:to>
    <xdr:pic>
      <xdr:nvPicPr>
        <xdr:cNvPr id="5" name="図 4">
          <a:extLst>
            <a:ext uri="{FF2B5EF4-FFF2-40B4-BE49-F238E27FC236}">
              <a16:creationId xmlns:a16="http://schemas.microsoft.com/office/drawing/2014/main" xmlns="" id="{00000000-0008-0000-05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93" r="42178"/>
        <a:stretch/>
      </xdr:blipFill>
      <xdr:spPr bwMode="auto">
        <a:xfrm>
          <a:off x="863111" y="4980605"/>
          <a:ext cx="974090" cy="25624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6"/>
  <sheetViews>
    <sheetView tabSelected="1" showWhiteSpace="0" view="pageBreakPreview" zoomScaleNormal="100" zoomScaleSheetLayoutView="100" workbookViewId="0">
      <selection activeCell="B3" sqref="B3:H4"/>
    </sheetView>
  </sheetViews>
  <sheetFormatPr defaultColWidth="9" defaultRowHeight="13.5"/>
  <cols>
    <col min="1" max="1" width="12.875" style="3" customWidth="1"/>
    <col min="2" max="2" width="13.125" style="3" customWidth="1"/>
    <col min="3" max="3" width="4.875" style="3" customWidth="1"/>
    <col min="4" max="4" width="6" style="3" customWidth="1"/>
    <col min="5" max="5" width="6.5" style="3" customWidth="1"/>
    <col min="6" max="6" width="5.5" style="3" customWidth="1"/>
    <col min="7" max="7" width="7.5" style="3" customWidth="1"/>
    <col min="8" max="8" width="10.5" style="3" customWidth="1"/>
    <col min="9" max="9" width="7" style="3" customWidth="1"/>
    <col min="10" max="10" width="8.5" style="3" customWidth="1"/>
    <col min="11" max="11" width="8.125" style="3" customWidth="1"/>
    <col min="12" max="12" width="3.5" style="3" customWidth="1"/>
    <col min="13" max="13" width="18.25" style="3" customWidth="1"/>
    <col min="14" max="14" width="4.5" style="3" customWidth="1"/>
    <col min="15" max="15" width="8.5" style="3" customWidth="1"/>
    <col min="16" max="16" width="6.5" style="3" customWidth="1"/>
    <col min="17" max="17" width="12.875" style="3" customWidth="1"/>
    <col min="18" max="16384" width="9" style="3"/>
  </cols>
  <sheetData>
    <row r="1" spans="1:13" ht="15" customHeight="1" thickBot="1">
      <c r="A1" s="412"/>
      <c r="B1" s="412"/>
      <c r="C1" s="412"/>
      <c r="D1" s="412"/>
      <c r="E1" s="412"/>
      <c r="F1" s="412"/>
      <c r="G1" s="413"/>
      <c r="H1" s="414"/>
      <c r="I1" s="413"/>
      <c r="J1" s="542"/>
      <c r="K1" s="542"/>
    </row>
    <row r="2" spans="1:13" ht="18.75" customHeight="1" thickBot="1">
      <c r="A2" s="551" t="s">
        <v>139</v>
      </c>
      <c r="B2" s="552"/>
      <c r="C2" s="552"/>
      <c r="D2" s="552"/>
      <c r="E2" s="552"/>
      <c r="F2" s="552"/>
      <c r="G2" s="552"/>
      <c r="H2" s="552"/>
      <c r="I2" s="552"/>
      <c r="J2" s="552"/>
      <c r="K2" s="553"/>
    </row>
    <row r="3" spans="1:13" ht="20.100000000000001" customHeight="1" thickTop="1">
      <c r="A3" s="554" t="s">
        <v>9</v>
      </c>
      <c r="B3" s="543" t="s">
        <v>390</v>
      </c>
      <c r="C3" s="544"/>
      <c r="D3" s="544"/>
      <c r="E3" s="544"/>
      <c r="F3" s="544"/>
      <c r="G3" s="544"/>
      <c r="H3" s="545"/>
      <c r="I3" s="282" t="s">
        <v>159</v>
      </c>
      <c r="J3" s="556"/>
      <c r="K3" s="557"/>
    </row>
    <row r="4" spans="1:13" ht="20.100000000000001" customHeight="1">
      <c r="A4" s="555"/>
      <c r="B4" s="546"/>
      <c r="C4" s="547"/>
      <c r="D4" s="547"/>
      <c r="E4" s="547"/>
      <c r="F4" s="547"/>
      <c r="G4" s="547"/>
      <c r="H4" s="548"/>
      <c r="I4" s="4" t="s">
        <v>16</v>
      </c>
      <c r="J4" s="558"/>
      <c r="K4" s="559"/>
    </row>
    <row r="5" spans="1:13" ht="27" customHeight="1">
      <c r="A5" s="384" t="s">
        <v>10</v>
      </c>
      <c r="B5" s="567"/>
      <c r="C5" s="568"/>
      <c r="D5" s="568"/>
      <c r="E5" s="568"/>
      <c r="F5" s="569"/>
      <c r="G5" s="519" t="s">
        <v>1</v>
      </c>
      <c r="H5" s="570"/>
      <c r="I5" s="571"/>
      <c r="J5" s="571"/>
      <c r="K5" s="572"/>
      <c r="M5" s="5"/>
    </row>
    <row r="6" spans="1:13" ht="27" customHeight="1" thickBot="1">
      <c r="A6" s="385" t="s">
        <v>0</v>
      </c>
      <c r="B6" s="560"/>
      <c r="C6" s="561"/>
      <c r="D6" s="561"/>
      <c r="E6" s="561"/>
      <c r="F6" s="562"/>
      <c r="G6" s="563"/>
      <c r="H6" s="573"/>
      <c r="I6" s="574"/>
      <c r="J6" s="574"/>
      <c r="K6" s="575"/>
      <c r="M6" s="5"/>
    </row>
    <row r="7" spans="1:13" ht="27" customHeight="1">
      <c r="A7" s="402" t="s">
        <v>4</v>
      </c>
      <c r="B7" s="564"/>
      <c r="C7" s="565"/>
      <c r="D7" s="566"/>
      <c r="E7" s="566"/>
      <c r="F7" s="566"/>
      <c r="G7" s="549" t="s">
        <v>17</v>
      </c>
      <c r="H7" s="576"/>
      <c r="I7" s="577"/>
      <c r="J7" s="577"/>
      <c r="K7" s="578"/>
    </row>
    <row r="8" spans="1:13" ht="20.100000000000001" customHeight="1">
      <c r="A8" s="403" t="s">
        <v>18</v>
      </c>
      <c r="B8" s="373"/>
      <c r="C8" s="404" t="s">
        <v>60</v>
      </c>
      <c r="D8" s="582"/>
      <c r="E8" s="582"/>
      <c r="F8" s="583"/>
      <c r="G8" s="550"/>
      <c r="H8" s="579"/>
      <c r="I8" s="580"/>
      <c r="J8" s="580"/>
      <c r="K8" s="581"/>
    </row>
    <row r="9" spans="1:13" ht="39" customHeight="1">
      <c r="A9" s="405" t="s">
        <v>19</v>
      </c>
      <c r="B9" s="492"/>
      <c r="C9" s="493"/>
      <c r="D9" s="493"/>
      <c r="E9" s="493"/>
      <c r="F9" s="493"/>
      <c r="G9" s="493"/>
      <c r="H9" s="493"/>
      <c r="I9" s="493"/>
      <c r="J9" s="493"/>
      <c r="K9" s="494"/>
    </row>
    <row r="10" spans="1:13" ht="20.100000000000001" customHeight="1">
      <c r="A10" s="538" t="s">
        <v>6</v>
      </c>
      <c r="B10" s="47" t="s">
        <v>83</v>
      </c>
      <c r="C10" s="540"/>
      <c r="D10" s="541"/>
      <c r="E10" s="48" t="s">
        <v>63</v>
      </c>
      <c r="F10" s="49"/>
      <c r="G10" s="48" t="s">
        <v>20</v>
      </c>
      <c r="H10" s="49"/>
      <c r="I10" s="50" t="s">
        <v>22</v>
      </c>
      <c r="J10" s="300" t="s">
        <v>12</v>
      </c>
      <c r="K10" s="301"/>
    </row>
    <row r="11" spans="1:13" ht="20.100000000000001" customHeight="1">
      <c r="A11" s="538"/>
      <c r="B11" s="6" t="s">
        <v>5</v>
      </c>
      <c r="C11" s="535" t="s">
        <v>387</v>
      </c>
      <c r="D11" s="536"/>
      <c r="E11" s="536"/>
      <c r="F11" s="537"/>
      <c r="G11" s="519" t="s">
        <v>85</v>
      </c>
      <c r="H11" s="519"/>
      <c r="I11" s="527"/>
      <c r="J11" s="528"/>
      <c r="K11" s="302" t="s">
        <v>84</v>
      </c>
    </row>
    <row r="12" spans="1:13" ht="20.100000000000001" customHeight="1" thickBot="1">
      <c r="A12" s="539"/>
      <c r="B12" s="386" t="s">
        <v>119</v>
      </c>
      <c r="C12" s="529" t="s">
        <v>387</v>
      </c>
      <c r="D12" s="530"/>
      <c r="E12" s="530"/>
      <c r="F12" s="531"/>
      <c r="G12" s="534" t="s">
        <v>21</v>
      </c>
      <c r="H12" s="534"/>
      <c r="I12" s="520"/>
      <c r="J12" s="521"/>
      <c r="K12" s="522"/>
    </row>
    <row r="13" spans="1:13" ht="7.35" customHeight="1" thickBot="1">
      <c r="A13" s="532"/>
      <c r="B13" s="533"/>
      <c r="C13" s="533"/>
      <c r="D13" s="533"/>
      <c r="E13" s="533"/>
      <c r="F13" s="533"/>
      <c r="G13" s="533"/>
      <c r="H13" s="533"/>
      <c r="I13" s="533"/>
      <c r="J13" s="533"/>
      <c r="K13" s="533"/>
    </row>
    <row r="14" spans="1:13" ht="19.7" customHeight="1">
      <c r="A14" s="511" t="s">
        <v>160</v>
      </c>
      <c r="B14" s="469" t="s">
        <v>275</v>
      </c>
      <c r="C14" s="470"/>
      <c r="D14" s="471"/>
      <c r="E14" s="471"/>
      <c r="F14" s="471"/>
      <c r="G14" s="67"/>
      <c r="H14" s="68"/>
      <c r="I14" s="68"/>
      <c r="J14" s="68"/>
      <c r="K14" s="69"/>
    </row>
    <row r="15" spans="1:13" ht="23.45" customHeight="1">
      <c r="A15" s="512"/>
      <c r="B15" s="484"/>
      <c r="C15" s="486" t="s">
        <v>335</v>
      </c>
      <c r="D15" s="487"/>
      <c r="E15" s="487"/>
      <c r="F15" s="488"/>
      <c r="G15" s="81" t="s">
        <v>316</v>
      </c>
      <c r="H15" s="380" t="str">
        <f>IF(AND('1.定格エネルギー消費量'!I61&lt;&gt;"",'1.定格エネルギー消費量'!I61&lt;='1.定格エネルギー消費量'!F63,'1.定格エネルギー消費量'!I61&gt;='1.定格エネルギー消費量'!H63,'1.定格エネルギー消費量'!I50&lt;&gt;""),'1.定格エネルギー消費量'!I50,"")</f>
        <v/>
      </c>
      <c r="I15" s="70" t="s">
        <v>36</v>
      </c>
      <c r="J15" s="525" t="s">
        <v>342</v>
      </c>
      <c r="K15" s="526"/>
    </row>
    <row r="16" spans="1:13" ht="23.45" customHeight="1">
      <c r="A16" s="512"/>
      <c r="B16" s="485"/>
      <c r="C16" s="481" t="s">
        <v>336</v>
      </c>
      <c r="D16" s="482"/>
      <c r="E16" s="482"/>
      <c r="F16" s="483"/>
      <c r="G16" s="82" t="s">
        <v>317</v>
      </c>
      <c r="H16" s="381" t="str">
        <f>IF(AND('1.定格エネルギー消費量'!I83&lt;&gt;"",'1.定格エネルギー消費量'!I83&lt;='1.定格エネルギー消費量'!F85,'1.定格エネルギー消費量'!I83&gt;='1.定格エネルギー消費量'!H85,'1.定格エネルギー消費量'!I81&lt;&gt;""),'1.定格エネルギー消費量'!I81,"")</f>
        <v/>
      </c>
      <c r="I16" s="71" t="s">
        <v>102</v>
      </c>
      <c r="J16" s="517" t="str">
        <f>"　許容差 "&amp;"+"&amp;'1.定格エネルギー消費量'!F85&amp;"%、 "&amp;'1.定格エネルギー消費量'!H85&amp;"%"</f>
        <v>　許容差 +25%、 -25%</v>
      </c>
      <c r="K16" s="518"/>
    </row>
    <row r="17" spans="1:15" ht="21" customHeight="1">
      <c r="A17" s="512"/>
      <c r="B17" s="473" t="s">
        <v>276</v>
      </c>
      <c r="C17" s="406" t="s">
        <v>104</v>
      </c>
      <c r="D17" s="406"/>
      <c r="E17" s="407"/>
      <c r="F17" s="408"/>
      <c r="G17" s="81" t="s">
        <v>312</v>
      </c>
      <c r="H17" s="365" t="str">
        <f>'2.熱効率'!$J$38</f>
        <v/>
      </c>
      <c r="I17" s="70" t="s">
        <v>7</v>
      </c>
      <c r="J17" s="523"/>
      <c r="K17" s="524"/>
    </row>
    <row r="18" spans="1:15" ht="20.45" customHeight="1">
      <c r="A18" s="512"/>
      <c r="B18" s="480"/>
      <c r="C18" s="409" t="s">
        <v>105</v>
      </c>
      <c r="D18" s="409"/>
      <c r="E18" s="410"/>
      <c r="F18" s="411"/>
      <c r="G18" s="82" t="s">
        <v>313</v>
      </c>
      <c r="H18" s="366" t="str">
        <f>'2.熱効率'!$J$88</f>
        <v/>
      </c>
      <c r="I18" s="71" t="s">
        <v>7</v>
      </c>
      <c r="J18" s="498"/>
      <c r="K18" s="499"/>
    </row>
    <row r="19" spans="1:15" ht="22.7" customHeight="1">
      <c r="A19" s="512"/>
      <c r="B19" s="473" t="s">
        <v>277</v>
      </c>
      <c r="C19" s="474"/>
      <c r="D19" s="504"/>
      <c r="E19" s="504"/>
      <c r="F19" s="505"/>
      <c r="G19" s="83" t="s">
        <v>161</v>
      </c>
      <c r="H19" s="367" t="str">
        <f>'3.立上り性能'!$H$22</f>
        <v/>
      </c>
      <c r="I19" s="72" t="s">
        <v>80</v>
      </c>
      <c r="J19" s="502" t="s">
        <v>100</v>
      </c>
      <c r="K19" s="503"/>
    </row>
    <row r="20" spans="1:15" ht="21.6" customHeight="1">
      <c r="A20" s="512"/>
      <c r="B20" s="473" t="s">
        <v>278</v>
      </c>
      <c r="C20" s="474"/>
      <c r="D20" s="475"/>
      <c r="E20" s="475"/>
      <c r="F20" s="476"/>
      <c r="G20" s="81" t="s">
        <v>162</v>
      </c>
      <c r="H20" s="368" t="str">
        <f>+'4.調理能力'!J97</f>
        <v/>
      </c>
      <c r="I20" s="70" t="s">
        <v>58</v>
      </c>
      <c r="J20" s="508" t="s">
        <v>40</v>
      </c>
      <c r="K20" s="509"/>
    </row>
    <row r="21" spans="1:15" ht="21" customHeight="1">
      <c r="A21" s="512"/>
      <c r="B21" s="477"/>
      <c r="C21" s="478"/>
      <c r="D21" s="478"/>
      <c r="E21" s="478"/>
      <c r="F21" s="479"/>
      <c r="G21" s="84" t="s">
        <v>163</v>
      </c>
      <c r="H21" s="364" t="str">
        <f>+'4.調理能力'!J95</f>
        <v/>
      </c>
      <c r="I21" s="73" t="s">
        <v>79</v>
      </c>
      <c r="J21" s="506" t="str">
        <f>+H20</f>
        <v/>
      </c>
      <c r="K21" s="507"/>
      <c r="M21" s="62"/>
    </row>
    <row r="22" spans="1:15" ht="22.7" customHeight="1">
      <c r="A22" s="512"/>
      <c r="B22" s="473" t="s">
        <v>279</v>
      </c>
      <c r="C22" s="474"/>
      <c r="D22" s="489"/>
      <c r="E22" s="489"/>
      <c r="F22" s="489"/>
      <c r="G22" s="74"/>
      <c r="H22" s="369"/>
      <c r="I22" s="75"/>
      <c r="J22" s="76"/>
      <c r="K22" s="77"/>
    </row>
    <row r="23" spans="1:15" ht="21" customHeight="1">
      <c r="A23" s="512"/>
      <c r="B23" s="472"/>
      <c r="C23" s="490" t="s">
        <v>34</v>
      </c>
      <c r="D23" s="490"/>
      <c r="E23" s="467" t="s">
        <v>103</v>
      </c>
      <c r="F23" s="467"/>
      <c r="G23" s="286" t="s">
        <v>343</v>
      </c>
      <c r="H23" s="370"/>
      <c r="I23" s="287"/>
      <c r="J23" s="287"/>
      <c r="K23" s="288"/>
    </row>
    <row r="24" spans="1:15" ht="21" customHeight="1">
      <c r="A24" s="512"/>
      <c r="B24" s="472"/>
      <c r="C24" s="490"/>
      <c r="D24" s="490"/>
      <c r="E24" s="468" t="s">
        <v>137</v>
      </c>
      <c r="F24" s="468"/>
      <c r="G24" s="283"/>
      <c r="H24" s="371"/>
      <c r="I24" s="284"/>
      <c r="J24" s="284"/>
      <c r="K24" s="285"/>
    </row>
    <row r="25" spans="1:15" ht="21" customHeight="1">
      <c r="A25" s="512"/>
      <c r="B25" s="472"/>
      <c r="C25" s="490" t="s">
        <v>38</v>
      </c>
      <c r="D25" s="490"/>
      <c r="E25" s="467" t="s">
        <v>136</v>
      </c>
      <c r="F25" s="467"/>
      <c r="G25" s="85" t="s">
        <v>164</v>
      </c>
      <c r="H25" s="380" t="str">
        <f>+'5.エネルギー消費量 '!I16</f>
        <v/>
      </c>
      <c r="I25" s="78" t="s">
        <v>13</v>
      </c>
      <c r="J25" s="465"/>
      <c r="K25" s="466"/>
    </row>
    <row r="26" spans="1:15" ht="21" customHeight="1">
      <c r="A26" s="512"/>
      <c r="B26" s="472"/>
      <c r="C26" s="490"/>
      <c r="D26" s="490"/>
      <c r="E26" s="468" t="s">
        <v>135</v>
      </c>
      <c r="F26" s="468"/>
      <c r="G26" s="86" t="s">
        <v>165</v>
      </c>
      <c r="H26" s="381" t="str">
        <f>'5.エネルギー消費量 '!I19</f>
        <v/>
      </c>
      <c r="I26" s="79" t="s">
        <v>13</v>
      </c>
      <c r="J26" s="500"/>
      <c r="K26" s="501"/>
    </row>
    <row r="27" spans="1:15" ht="21" customHeight="1">
      <c r="A27" s="512"/>
      <c r="B27" s="472"/>
      <c r="C27" s="490" t="s">
        <v>39</v>
      </c>
      <c r="D27" s="490"/>
      <c r="E27" s="467" t="s">
        <v>103</v>
      </c>
      <c r="F27" s="467"/>
      <c r="G27" s="286" t="s">
        <v>343</v>
      </c>
      <c r="H27" s="370"/>
      <c r="I27" s="287"/>
      <c r="J27" s="287"/>
      <c r="K27" s="288"/>
    </row>
    <row r="28" spans="1:15" ht="21" customHeight="1">
      <c r="A28" s="512"/>
      <c r="B28" s="472"/>
      <c r="C28" s="490"/>
      <c r="D28" s="490"/>
      <c r="E28" s="468" t="s">
        <v>137</v>
      </c>
      <c r="F28" s="468"/>
      <c r="G28" s="283"/>
      <c r="H28" s="371"/>
      <c r="I28" s="284"/>
      <c r="J28" s="284"/>
      <c r="K28" s="285"/>
      <c r="M28" s="3" t="s">
        <v>140</v>
      </c>
    </row>
    <row r="29" spans="1:15" ht="21" customHeight="1">
      <c r="A29" s="512"/>
      <c r="B29" s="472"/>
      <c r="C29" s="490" t="s">
        <v>168</v>
      </c>
      <c r="D29" s="490"/>
      <c r="E29" s="467" t="s">
        <v>103</v>
      </c>
      <c r="F29" s="467"/>
      <c r="G29" s="87" t="s">
        <v>166</v>
      </c>
      <c r="H29" s="365" t="str">
        <f>+'5.エネルギー消費量 '!I31</f>
        <v/>
      </c>
      <c r="I29" s="78" t="s">
        <v>95</v>
      </c>
      <c r="J29" s="463" t="str">
        <f>"調理回数 "&amp;TEXT(+'5.エネルギー消費量 '!I30,"0")&amp;"回/日"</f>
        <v>調理回数 1回/日</v>
      </c>
      <c r="K29" s="464"/>
      <c r="M29" s="63" t="s">
        <v>141</v>
      </c>
      <c r="N29" s="360">
        <f>+'5.エネルギー消費量 '!I30</f>
        <v>1</v>
      </c>
      <c r="O29" s="64" t="s">
        <v>31</v>
      </c>
    </row>
    <row r="30" spans="1:15" ht="21" customHeight="1" thickBot="1">
      <c r="A30" s="513"/>
      <c r="B30" s="516"/>
      <c r="C30" s="491"/>
      <c r="D30" s="491"/>
      <c r="E30" s="510" t="s">
        <v>137</v>
      </c>
      <c r="F30" s="510"/>
      <c r="G30" s="88" t="s">
        <v>167</v>
      </c>
      <c r="H30" s="383" t="str">
        <f>'5.エネルギー消費量 '!I35</f>
        <v/>
      </c>
      <c r="I30" s="80" t="s">
        <v>95</v>
      </c>
      <c r="J30" s="514" t="str">
        <f>"調理回数 "&amp;TEXT(+'5.エネルギー消費量 '!I34,"0")&amp;"回/日"</f>
        <v>調理回数 1回/日</v>
      </c>
      <c r="K30" s="515"/>
      <c r="M30" s="63" t="s">
        <v>142</v>
      </c>
      <c r="N30" s="360">
        <f>+'5.エネルギー消費量 '!I34</f>
        <v>1</v>
      </c>
      <c r="O30" s="64" t="s">
        <v>31</v>
      </c>
    </row>
    <row r="31" spans="1:15" ht="15" customHeight="1">
      <c r="A31" s="495" t="s">
        <v>101</v>
      </c>
      <c r="B31" s="51"/>
      <c r="C31" s="52"/>
      <c r="D31" s="52"/>
      <c r="E31" s="52"/>
      <c r="F31" s="52"/>
      <c r="G31" s="52"/>
      <c r="H31" s="52"/>
      <c r="I31" s="52"/>
      <c r="J31" s="52"/>
      <c r="K31" s="53"/>
    </row>
    <row r="32" spans="1:15" ht="15" customHeight="1">
      <c r="A32" s="496"/>
      <c r="B32" s="51"/>
      <c r="C32" s="52"/>
      <c r="D32" s="52"/>
      <c r="E32" s="52"/>
      <c r="F32" s="52"/>
      <c r="G32" s="52"/>
      <c r="H32" s="52"/>
      <c r="I32" s="52"/>
      <c r="J32" s="52"/>
      <c r="K32" s="53"/>
    </row>
    <row r="33" spans="1:11" ht="15" customHeight="1">
      <c r="A33" s="496"/>
      <c r="B33" s="51"/>
      <c r="C33" s="52"/>
      <c r="D33" s="52"/>
      <c r="E33" s="52"/>
      <c r="F33" s="52"/>
      <c r="G33" s="52"/>
      <c r="H33" s="52"/>
      <c r="I33" s="52"/>
      <c r="J33" s="52"/>
      <c r="K33" s="53"/>
    </row>
    <row r="34" spans="1:11" ht="15" customHeight="1">
      <c r="A34" s="496"/>
      <c r="B34" s="51"/>
      <c r="C34" s="52"/>
      <c r="D34" s="52"/>
      <c r="E34" s="52"/>
      <c r="F34" s="52"/>
      <c r="G34" s="52"/>
      <c r="H34" s="52"/>
      <c r="I34" s="52"/>
      <c r="J34" s="52"/>
      <c r="K34" s="53"/>
    </row>
    <row r="35" spans="1:11" ht="15" customHeight="1">
      <c r="A35" s="496"/>
      <c r="B35" s="51"/>
      <c r="C35" s="52"/>
      <c r="D35" s="52"/>
      <c r="E35" s="52"/>
      <c r="F35" s="52"/>
      <c r="G35" s="52"/>
      <c r="H35" s="52"/>
      <c r="I35" s="52"/>
      <c r="J35" s="52"/>
      <c r="K35" s="53"/>
    </row>
    <row r="36" spans="1:11" ht="15" customHeight="1">
      <c r="A36" s="496"/>
      <c r="B36" s="51"/>
      <c r="C36" s="52"/>
      <c r="D36" s="52"/>
      <c r="E36" s="52"/>
      <c r="F36" s="52"/>
      <c r="G36" s="52"/>
      <c r="H36" s="52"/>
      <c r="I36" s="52"/>
      <c r="J36" s="52"/>
      <c r="K36" s="53"/>
    </row>
    <row r="37" spans="1:11" ht="15" customHeight="1">
      <c r="A37" s="496"/>
      <c r="B37" s="51"/>
      <c r="C37" s="52"/>
      <c r="D37" s="52"/>
      <c r="E37" s="52"/>
      <c r="F37" s="52"/>
      <c r="G37" s="52"/>
      <c r="H37" s="52"/>
      <c r="I37" s="52"/>
      <c r="J37" s="52"/>
      <c r="K37" s="53"/>
    </row>
    <row r="38" spans="1:11" ht="15" customHeight="1">
      <c r="A38" s="496"/>
      <c r="B38" s="51"/>
      <c r="C38" s="52"/>
      <c r="D38" s="52"/>
      <c r="E38" s="52"/>
      <c r="F38" s="52"/>
      <c r="G38" s="52"/>
      <c r="H38" s="52"/>
      <c r="I38" s="52"/>
      <c r="J38" s="52"/>
      <c r="K38" s="53"/>
    </row>
    <row r="39" spans="1:11" ht="15" customHeight="1">
      <c r="A39" s="496"/>
      <c r="B39" s="51"/>
      <c r="C39" s="52"/>
      <c r="D39" s="52"/>
      <c r="E39" s="52"/>
      <c r="F39" s="52"/>
      <c r="G39" s="52"/>
      <c r="H39" s="52"/>
      <c r="I39" s="52"/>
      <c r="J39" s="52"/>
      <c r="K39" s="53"/>
    </row>
    <row r="40" spans="1:11" ht="12.6" customHeight="1" thickBot="1">
      <c r="A40" s="497"/>
      <c r="B40" s="54"/>
      <c r="C40" s="55"/>
      <c r="D40" s="55"/>
      <c r="E40" s="55"/>
      <c r="F40" s="55"/>
      <c r="G40" s="55"/>
      <c r="H40" s="55"/>
      <c r="I40" s="55"/>
      <c r="J40" s="55"/>
      <c r="K40" s="56"/>
    </row>
    <row r="41" spans="1:11" ht="9" customHeight="1"/>
    <row r="42" spans="1:11" ht="15" customHeight="1"/>
    <row r="43" spans="1:11" ht="15" customHeight="1"/>
    <row r="44" spans="1:11" ht="15" customHeight="1"/>
    <row r="45" spans="1:11" ht="15" customHeight="1"/>
    <row r="46" spans="1:11" ht="15" customHeight="1"/>
  </sheetData>
  <sheetProtection password="CC9A" sheet="1" objects="1" scenarios="1" formatCells="0" formatRows="0" insertRows="0" deleteRows="0"/>
  <mergeCells count="59">
    <mergeCell ref="J1:K1"/>
    <mergeCell ref="B3:H4"/>
    <mergeCell ref="G7:G8"/>
    <mergeCell ref="A2:K2"/>
    <mergeCell ref="A3:A4"/>
    <mergeCell ref="J3:K3"/>
    <mergeCell ref="J4:K4"/>
    <mergeCell ref="B6:F6"/>
    <mergeCell ref="G5:G6"/>
    <mergeCell ref="B7:F7"/>
    <mergeCell ref="B5:F5"/>
    <mergeCell ref="H5:K6"/>
    <mergeCell ref="H7:K8"/>
    <mergeCell ref="D8:F8"/>
    <mergeCell ref="C12:F12"/>
    <mergeCell ref="A13:K13"/>
    <mergeCell ref="G12:H12"/>
    <mergeCell ref="C11:F11"/>
    <mergeCell ref="A10:A12"/>
    <mergeCell ref="C10:D10"/>
    <mergeCell ref="J16:K16"/>
    <mergeCell ref="G11:H11"/>
    <mergeCell ref="I12:K12"/>
    <mergeCell ref="J17:K17"/>
    <mergeCell ref="J15:K15"/>
    <mergeCell ref="I11:J11"/>
    <mergeCell ref="C27:D28"/>
    <mergeCell ref="C29:D30"/>
    <mergeCell ref="C23:D24"/>
    <mergeCell ref="B9:K9"/>
    <mergeCell ref="A31:A40"/>
    <mergeCell ref="E23:F23"/>
    <mergeCell ref="J18:K18"/>
    <mergeCell ref="J26:K26"/>
    <mergeCell ref="J19:K19"/>
    <mergeCell ref="B19:F19"/>
    <mergeCell ref="J21:K21"/>
    <mergeCell ref="J20:K20"/>
    <mergeCell ref="E30:F30"/>
    <mergeCell ref="A14:A30"/>
    <mergeCell ref="J30:K30"/>
    <mergeCell ref="B27:B30"/>
    <mergeCell ref="B14:F14"/>
    <mergeCell ref="B23:B26"/>
    <mergeCell ref="B20:F21"/>
    <mergeCell ref="B17:B18"/>
    <mergeCell ref="C16:F16"/>
    <mergeCell ref="B15:B16"/>
    <mergeCell ref="C15:F15"/>
    <mergeCell ref="B22:F22"/>
    <mergeCell ref="C25:D26"/>
    <mergeCell ref="E26:F26"/>
    <mergeCell ref="E24:F24"/>
    <mergeCell ref="E25:F25"/>
    <mergeCell ref="J29:K29"/>
    <mergeCell ref="J25:K25"/>
    <mergeCell ref="E27:F27"/>
    <mergeCell ref="E28:F28"/>
    <mergeCell ref="E29:F29"/>
  </mergeCells>
  <phoneticPr fontId="3"/>
  <conditionalFormatting sqref="J30:K30">
    <cfRule type="expression" dxfId="17" priority="2" stopIfTrue="1">
      <formula>$N$30&lt;&gt;1</formula>
    </cfRule>
  </conditionalFormatting>
  <conditionalFormatting sqref="J29:K29">
    <cfRule type="expression" dxfId="16" priority="1" stopIfTrue="1">
      <formula>$N$29&lt;&gt;1</formula>
    </cfRule>
  </conditionalFormatting>
  <dataValidations count="4">
    <dataValidation type="list" allowBlank="1" showInputMessage="1" showErrorMessage="1" sqref="R12:R13">
      <formula1>"選択してください,食材を用いた試験,食材を水に置き換えた試験"</formula1>
    </dataValidation>
    <dataValidation type="list" allowBlank="1" showInputMessage="1" showErrorMessage="1" sqref="B3:H4">
      <formula1>"回転釜、固定釜(選択してください),回転釜,固定釜"</formula1>
    </dataValidation>
    <dataValidation type="list" allowBlank="1" showInputMessage="1" showErrorMessage="1" sqref="C12:F12">
      <formula1>"選択してください,13A,LPG"</formula1>
    </dataValidation>
    <dataValidation type="list" allowBlank="1" showInputMessage="1" showErrorMessage="1" sqref="C11:F11">
      <formula1>"選択してください,電源無し,100V,200V"</formula1>
    </dataValidation>
  </dataValidations>
  <pageMargins left="0.78740157480314965" right="0.51181102362204722" top="0.59055118110236227" bottom="0.59055118110236227" header="0.19685039370078741" footer="0.19685039370078741"/>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107"/>
  <sheetViews>
    <sheetView view="pageBreakPreview" zoomScaleNormal="100" zoomScaleSheetLayoutView="100" workbookViewId="0">
      <selection activeCell="C5" sqref="C5:E5"/>
    </sheetView>
  </sheetViews>
  <sheetFormatPr defaultColWidth="9" defaultRowHeight="13.5"/>
  <cols>
    <col min="1" max="1" width="3.125" style="3" customWidth="1"/>
    <col min="2" max="2" width="5.125" style="3" customWidth="1"/>
    <col min="3" max="3" width="6.125" style="3" customWidth="1"/>
    <col min="4" max="4" width="9.125" style="3" customWidth="1"/>
    <col min="5" max="6" width="10.875" style="3" customWidth="1"/>
    <col min="7" max="8" width="6.5" style="3" customWidth="1"/>
    <col min="9" max="9" width="9.75" style="3" customWidth="1"/>
    <col min="10" max="10" width="9.125" style="3" customWidth="1"/>
    <col min="11" max="11" width="7.125" style="3" customWidth="1"/>
    <col min="12" max="12" width="6" style="3" customWidth="1"/>
    <col min="13" max="13" width="0.125" style="3" customWidth="1"/>
    <col min="14" max="16384" width="9" style="3"/>
  </cols>
  <sheetData>
    <row r="1" spans="1:12" ht="13.9" customHeight="1" thickBot="1"/>
    <row r="2" spans="1:12" s="11" customFormat="1" ht="18" customHeight="1" thickBot="1">
      <c r="A2" s="622" t="s">
        <v>143</v>
      </c>
      <c r="B2" s="623"/>
      <c r="C2" s="623"/>
      <c r="D2" s="623"/>
      <c r="E2" s="623"/>
      <c r="F2" s="623"/>
      <c r="G2" s="623"/>
      <c r="H2" s="623"/>
      <c r="I2" s="623"/>
      <c r="J2" s="623"/>
      <c r="K2" s="623"/>
      <c r="L2" s="624"/>
    </row>
    <row r="3" spans="1:12" s="11" customFormat="1" ht="28.5" customHeight="1">
      <c r="A3" s="627" t="s">
        <v>302</v>
      </c>
      <c r="B3" s="628"/>
      <c r="C3" s="625" t="str">
        <f>表紙!B3&amp;"　　（１．定格エネルギー消費量）"</f>
        <v>回転釜、固定釜(選択してください)　　（１．定格エネルギー消費量）</v>
      </c>
      <c r="D3" s="625"/>
      <c r="E3" s="625"/>
      <c r="F3" s="625"/>
      <c r="G3" s="625"/>
      <c r="H3" s="625"/>
      <c r="I3" s="625"/>
      <c r="J3" s="625"/>
      <c r="K3" s="625" t="str">
        <f xml:space="preserve"> IF(表紙!$C$12="選択してください","","ガス種："&amp;表紙!$C$12)</f>
        <v/>
      </c>
      <c r="L3" s="626"/>
    </row>
    <row r="4" spans="1:12" s="11" customFormat="1" ht="18" customHeight="1" thickBot="1">
      <c r="A4" s="597" t="s">
        <v>303</v>
      </c>
      <c r="B4" s="598"/>
      <c r="C4" s="619" t="str">
        <f>IF(表紙!$B$6=0,"",表紙!$B$6)</f>
        <v/>
      </c>
      <c r="D4" s="619"/>
      <c r="E4" s="620"/>
      <c r="F4" s="620"/>
      <c r="G4" s="620"/>
      <c r="H4" s="387" t="s">
        <v>1</v>
      </c>
      <c r="I4" s="620" t="str">
        <f>IF(表紙!$H$5=0,"",表紙!$H$5)</f>
        <v/>
      </c>
      <c r="J4" s="620"/>
      <c r="K4" s="620"/>
      <c r="L4" s="621"/>
    </row>
    <row r="5" spans="1:12" s="11" customFormat="1" ht="18" customHeight="1" thickBot="1">
      <c r="A5" s="587" t="s">
        <v>23</v>
      </c>
      <c r="B5" s="588"/>
      <c r="C5" s="602"/>
      <c r="D5" s="603"/>
      <c r="E5" s="604"/>
      <c r="F5" s="388" t="s">
        <v>24</v>
      </c>
      <c r="G5" s="600"/>
      <c r="H5" s="601"/>
      <c r="I5" s="388" t="s">
        <v>66</v>
      </c>
      <c r="J5" s="294"/>
      <c r="K5" s="388" t="s">
        <v>11</v>
      </c>
      <c r="L5" s="290"/>
    </row>
    <row r="6" spans="1:12" s="11" customFormat="1" ht="6" customHeight="1">
      <c r="A6" s="89"/>
      <c r="B6" s="90"/>
      <c r="C6" s="90"/>
      <c r="D6" s="90"/>
      <c r="E6" s="90"/>
      <c r="F6" s="90"/>
      <c r="G6" s="90"/>
      <c r="H6" s="90"/>
      <c r="I6" s="90"/>
      <c r="J6" s="90"/>
      <c r="K6" s="90"/>
      <c r="L6" s="91"/>
    </row>
    <row r="7" spans="1:12" s="11" customFormat="1" ht="15" customHeight="1">
      <c r="A7" s="92"/>
      <c r="B7" s="93" t="s">
        <v>138</v>
      </c>
      <c r="C7" s="90"/>
      <c r="D7" s="90"/>
      <c r="E7" s="90"/>
      <c r="F7" s="90"/>
      <c r="G7" s="90"/>
      <c r="H7" s="90"/>
      <c r="I7" s="90"/>
      <c r="J7" s="90"/>
      <c r="K7" s="90"/>
      <c r="L7" s="94"/>
    </row>
    <row r="8" spans="1:12" s="11" customFormat="1" ht="15" customHeight="1">
      <c r="A8" s="89"/>
      <c r="B8" s="90"/>
      <c r="C8" s="589" t="s">
        <v>362</v>
      </c>
      <c r="D8" s="589"/>
      <c r="E8" s="589"/>
      <c r="F8" s="589"/>
      <c r="G8" s="589"/>
      <c r="H8" s="589"/>
      <c r="I8" s="589"/>
      <c r="J8" s="589"/>
      <c r="K8" s="589"/>
      <c r="L8" s="91"/>
    </row>
    <row r="9" spans="1:12" s="11" customFormat="1" ht="15" customHeight="1">
      <c r="A9" s="65"/>
      <c r="B9" s="401"/>
      <c r="C9" s="589"/>
      <c r="D9" s="589"/>
      <c r="E9" s="589"/>
      <c r="F9" s="589"/>
      <c r="G9" s="589"/>
      <c r="H9" s="589"/>
      <c r="I9" s="589"/>
      <c r="J9" s="589"/>
      <c r="K9" s="589"/>
      <c r="L9" s="91"/>
    </row>
    <row r="10" spans="1:12" s="11" customFormat="1" ht="15" customHeight="1">
      <c r="A10" s="65"/>
      <c r="B10" s="401"/>
      <c r="C10" s="589"/>
      <c r="D10" s="589"/>
      <c r="E10" s="589"/>
      <c r="F10" s="589"/>
      <c r="G10" s="589"/>
      <c r="H10" s="589"/>
      <c r="I10" s="589"/>
      <c r="J10" s="589"/>
      <c r="K10" s="589"/>
      <c r="L10" s="91"/>
    </row>
    <row r="11" spans="1:12" s="11" customFormat="1" ht="15" customHeight="1">
      <c r="A11" s="65"/>
      <c r="B11" s="401"/>
      <c r="C11" s="589"/>
      <c r="D11" s="589"/>
      <c r="E11" s="589"/>
      <c r="F11" s="589"/>
      <c r="G11" s="589"/>
      <c r="H11" s="589"/>
      <c r="I11" s="589"/>
      <c r="J11" s="589"/>
      <c r="K11" s="589"/>
      <c r="L11" s="91"/>
    </row>
    <row r="12" spans="1:12" s="11" customFormat="1" ht="15" customHeight="1">
      <c r="A12" s="65"/>
      <c r="B12" s="401"/>
      <c r="C12" s="589"/>
      <c r="D12" s="589"/>
      <c r="E12" s="589"/>
      <c r="F12" s="589"/>
      <c r="G12" s="589"/>
      <c r="H12" s="589"/>
      <c r="I12" s="589"/>
      <c r="J12" s="589"/>
      <c r="K12" s="589"/>
      <c r="L12" s="91"/>
    </row>
    <row r="13" spans="1:12" s="11" customFormat="1" ht="24" customHeight="1">
      <c r="A13" s="65"/>
      <c r="B13" s="401"/>
      <c r="C13" s="589"/>
      <c r="D13" s="589"/>
      <c r="E13" s="589"/>
      <c r="F13" s="589"/>
      <c r="G13" s="589"/>
      <c r="H13" s="589"/>
      <c r="I13" s="589"/>
      <c r="J13" s="589"/>
      <c r="K13" s="589"/>
      <c r="L13" s="91"/>
    </row>
    <row r="14" spans="1:12" s="11" customFormat="1" ht="12.75" customHeight="1">
      <c r="A14" s="89"/>
      <c r="B14" s="90"/>
      <c r="C14" s="394"/>
      <c r="D14" s="394"/>
      <c r="E14" s="394"/>
      <c r="F14" s="394"/>
      <c r="G14" s="394"/>
      <c r="H14" s="394"/>
      <c r="I14" s="394"/>
      <c r="J14" s="394"/>
      <c r="K14" s="394"/>
      <c r="L14" s="91"/>
    </row>
    <row r="15" spans="1:12" s="11" customFormat="1" ht="15.6" customHeight="1">
      <c r="A15" s="89"/>
      <c r="B15" s="93" t="s">
        <v>337</v>
      </c>
      <c r="C15" s="90"/>
      <c r="D15" s="90"/>
      <c r="E15" s="90"/>
      <c r="F15" s="90"/>
      <c r="G15" s="90"/>
      <c r="H15" s="90"/>
      <c r="I15" s="90"/>
      <c r="J15" s="90"/>
      <c r="K15" s="90"/>
      <c r="L15" s="91"/>
    </row>
    <row r="16" spans="1:12" s="11" customFormat="1" ht="15.6" customHeight="1">
      <c r="A16" s="89"/>
      <c r="B16" s="90"/>
      <c r="C16" s="599" t="s">
        <v>340</v>
      </c>
      <c r="D16" s="599"/>
      <c r="E16" s="599"/>
      <c r="F16" s="599"/>
      <c r="G16" s="599"/>
      <c r="H16" s="599"/>
      <c r="I16" s="599"/>
      <c r="J16" s="599"/>
      <c r="K16" s="599"/>
      <c r="L16" s="415"/>
    </row>
    <row r="17" spans="1:15" s="11" customFormat="1" ht="15.6" customHeight="1">
      <c r="A17" s="89"/>
      <c r="B17" s="90"/>
      <c r="C17" s="599"/>
      <c r="D17" s="599"/>
      <c r="E17" s="599"/>
      <c r="F17" s="599"/>
      <c r="G17" s="599"/>
      <c r="H17" s="599"/>
      <c r="I17" s="599"/>
      <c r="J17" s="599"/>
      <c r="K17" s="599"/>
      <c r="L17" s="415"/>
    </row>
    <row r="18" spans="1:15" s="11" customFormat="1" ht="15.6" customHeight="1">
      <c r="A18" s="89"/>
      <c r="B18" s="90"/>
      <c r="C18" s="599"/>
      <c r="D18" s="599"/>
      <c r="E18" s="599"/>
      <c r="F18" s="599"/>
      <c r="G18" s="599"/>
      <c r="H18" s="599"/>
      <c r="I18" s="599"/>
      <c r="J18" s="599"/>
      <c r="K18" s="599"/>
      <c r="L18" s="415"/>
    </row>
    <row r="19" spans="1:15" s="11" customFormat="1" ht="8.25" customHeight="1">
      <c r="A19" s="89"/>
      <c r="B19" s="90"/>
      <c r="C19" s="416"/>
      <c r="D19" s="416"/>
      <c r="E19" s="416"/>
      <c r="F19" s="416"/>
      <c r="G19" s="416"/>
      <c r="H19" s="416"/>
      <c r="I19" s="416"/>
      <c r="J19" s="416"/>
      <c r="K19" s="416"/>
      <c r="L19" s="415"/>
    </row>
    <row r="20" spans="1:15" s="11" customFormat="1" ht="20.25" customHeight="1">
      <c r="A20" s="89"/>
      <c r="B20" s="90"/>
      <c r="C20" s="584" t="s">
        <v>319</v>
      </c>
      <c r="D20" s="585"/>
      <c r="E20" s="585"/>
      <c r="F20" s="585"/>
      <c r="G20" s="585"/>
      <c r="H20" s="585"/>
      <c r="I20" s="586"/>
      <c r="J20" s="299" t="s">
        <v>388</v>
      </c>
      <c r="K20" s="417"/>
      <c r="L20" s="415"/>
    </row>
    <row r="21" spans="1:15" s="11" customFormat="1" ht="9" customHeight="1">
      <c r="A21" s="89"/>
      <c r="B21" s="90"/>
      <c r="C21" s="416"/>
      <c r="D21" s="416"/>
      <c r="E21" s="416"/>
      <c r="F21" s="416"/>
      <c r="G21" s="416"/>
      <c r="H21" s="416"/>
      <c r="I21" s="416"/>
      <c r="J21" s="416"/>
      <c r="K21" s="416"/>
      <c r="L21" s="415"/>
    </row>
    <row r="22" spans="1:15" s="11" customFormat="1" ht="15.6" customHeight="1">
      <c r="A22" s="273" t="s">
        <v>306</v>
      </c>
      <c r="B22" s="274" t="s">
        <v>304</v>
      </c>
      <c r="C22" s="390"/>
      <c r="D22" s="390"/>
      <c r="E22" s="390"/>
      <c r="F22" s="390"/>
      <c r="G22" s="390"/>
      <c r="H22" s="416"/>
      <c r="I22" s="416"/>
      <c r="J22" s="416"/>
      <c r="K22" s="416"/>
      <c r="L22" s="415"/>
    </row>
    <row r="23" spans="1:15" s="11" customFormat="1" ht="14.45" customHeight="1">
      <c r="A23" s="89"/>
      <c r="B23" s="90"/>
      <c r="C23" s="417"/>
      <c r="D23" s="100"/>
      <c r="E23" s="417"/>
      <c r="F23" s="417"/>
      <c r="G23" s="417"/>
      <c r="H23" s="417"/>
      <c r="I23" s="417"/>
      <c r="J23" s="417"/>
      <c r="K23" s="417"/>
      <c r="L23" s="91"/>
    </row>
    <row r="24" spans="1:15" s="11" customFormat="1" ht="25.7" customHeight="1">
      <c r="A24" s="89"/>
      <c r="B24" s="90"/>
      <c r="C24" s="417"/>
      <c r="D24" s="417"/>
      <c r="E24" s="417"/>
      <c r="F24" s="417"/>
      <c r="G24" s="417"/>
      <c r="H24" s="417"/>
      <c r="I24" s="417"/>
      <c r="J24" s="417"/>
      <c r="K24" s="417"/>
      <c r="L24" s="91"/>
    </row>
    <row r="25" spans="1:15" s="11" customFormat="1" ht="15.75" customHeight="1">
      <c r="A25" s="89"/>
      <c r="B25" s="90"/>
      <c r="C25" s="613" t="s">
        <v>178</v>
      </c>
      <c r="D25" s="606"/>
      <c r="E25" s="606"/>
      <c r="F25" s="417"/>
      <c r="G25" s="417"/>
      <c r="H25" s="418" t="s">
        <v>170</v>
      </c>
      <c r="I25" s="304"/>
      <c r="J25" s="417" t="s">
        <v>117</v>
      </c>
      <c r="K25" s="593" t="s">
        <v>42</v>
      </c>
      <c r="L25" s="594"/>
    </row>
    <row r="26" spans="1:15" s="11" customFormat="1" ht="15.75" customHeight="1">
      <c r="A26" s="89"/>
      <c r="B26" s="90"/>
      <c r="C26" s="612" t="s">
        <v>192</v>
      </c>
      <c r="D26" s="606"/>
      <c r="E26" s="606"/>
      <c r="F26" s="419"/>
      <c r="G26" s="417"/>
      <c r="H26" s="418" t="s">
        <v>171</v>
      </c>
      <c r="I26" s="305"/>
      <c r="J26" s="420" t="s">
        <v>106</v>
      </c>
      <c r="K26" s="593" t="s">
        <v>59</v>
      </c>
      <c r="L26" s="594"/>
      <c r="O26" s="3"/>
    </row>
    <row r="27" spans="1:15" s="11" customFormat="1" ht="15.75" customHeight="1">
      <c r="A27" s="89"/>
      <c r="B27" s="90"/>
      <c r="C27" s="612" t="s">
        <v>177</v>
      </c>
      <c r="D27" s="606"/>
      <c r="E27" s="606"/>
      <c r="F27" s="606"/>
      <c r="G27" s="417"/>
      <c r="H27" s="418" t="s">
        <v>172</v>
      </c>
      <c r="I27" s="306"/>
      <c r="J27" s="420" t="s">
        <v>107</v>
      </c>
      <c r="K27" s="95" t="s">
        <v>78</v>
      </c>
      <c r="L27" s="91"/>
      <c r="O27" s="12"/>
    </row>
    <row r="28" spans="1:15" s="11" customFormat="1" ht="15.75" customHeight="1">
      <c r="A28" s="89"/>
      <c r="B28" s="90"/>
      <c r="C28" s="612" t="s">
        <v>318</v>
      </c>
      <c r="D28" s="606"/>
      <c r="E28" s="606"/>
      <c r="F28" s="606"/>
      <c r="G28" s="606"/>
      <c r="H28" s="418" t="s">
        <v>173</v>
      </c>
      <c r="I28" s="307"/>
      <c r="J28" s="420" t="s">
        <v>71</v>
      </c>
      <c r="K28" s="593" t="s">
        <v>41</v>
      </c>
      <c r="L28" s="594"/>
      <c r="O28" s="12"/>
    </row>
    <row r="29" spans="1:15" s="11" customFormat="1" ht="15.75" customHeight="1">
      <c r="A29" s="89"/>
      <c r="B29" s="90"/>
      <c r="C29" s="612" t="s">
        <v>179</v>
      </c>
      <c r="D29" s="606"/>
      <c r="E29" s="606"/>
      <c r="F29" s="606"/>
      <c r="G29" s="606"/>
      <c r="H29" s="418" t="s">
        <v>174</v>
      </c>
      <c r="I29" s="308"/>
      <c r="J29" s="420" t="s">
        <v>108</v>
      </c>
      <c r="K29" s="593" t="s">
        <v>42</v>
      </c>
      <c r="L29" s="594"/>
      <c r="O29" s="12"/>
    </row>
    <row r="30" spans="1:15" s="11" customFormat="1" ht="15.75" customHeight="1">
      <c r="A30" s="89"/>
      <c r="B30" s="90"/>
      <c r="C30" s="605" t="s">
        <v>169</v>
      </c>
      <c r="D30" s="606"/>
      <c r="E30" s="606"/>
      <c r="F30" s="606"/>
      <c r="G30" s="606"/>
      <c r="H30" s="418" t="s">
        <v>175</v>
      </c>
      <c r="I30" s="308"/>
      <c r="J30" s="420" t="s">
        <v>108</v>
      </c>
      <c r="K30" s="593" t="s">
        <v>42</v>
      </c>
      <c r="L30" s="594"/>
      <c r="O30" s="12"/>
    </row>
    <row r="31" spans="1:15" s="11" customFormat="1" ht="15.75" customHeight="1">
      <c r="A31" s="89"/>
      <c r="B31" s="90"/>
      <c r="C31" s="605" t="s">
        <v>311</v>
      </c>
      <c r="D31" s="606"/>
      <c r="E31" s="606"/>
      <c r="F31" s="606"/>
      <c r="G31" s="606"/>
      <c r="H31" s="418" t="s">
        <v>176</v>
      </c>
      <c r="I31" s="421" t="str">
        <f>IF(COUNTBLANK(I25:I30)=0,IF(I33="乾　式","0.00",10^(7.203-1735.74/(I28+234))),"")</f>
        <v/>
      </c>
      <c r="J31" s="420" t="s">
        <v>108</v>
      </c>
      <c r="K31" s="593" t="s">
        <v>42</v>
      </c>
      <c r="L31" s="594"/>
    </row>
    <row r="32" spans="1:15" s="11" customFormat="1" ht="3" customHeight="1">
      <c r="A32" s="89"/>
      <c r="B32" s="90"/>
      <c r="C32" s="422"/>
      <c r="D32" s="419"/>
      <c r="E32" s="419"/>
      <c r="F32" s="419"/>
      <c r="G32" s="419"/>
      <c r="H32" s="418"/>
      <c r="I32" s="423"/>
      <c r="J32" s="420"/>
      <c r="K32" s="392"/>
      <c r="L32" s="393"/>
    </row>
    <row r="33" spans="1:15" s="11" customFormat="1" ht="16.7" customHeight="1">
      <c r="A33" s="89"/>
      <c r="B33" s="90"/>
      <c r="C33" s="401" t="s">
        <v>359</v>
      </c>
      <c r="D33" s="90"/>
      <c r="E33" s="101"/>
      <c r="F33" s="12"/>
      <c r="G33" s="419"/>
      <c r="H33" s="417"/>
      <c r="I33" s="303" t="s">
        <v>388</v>
      </c>
      <c r="J33" s="420"/>
      <c r="K33" s="417"/>
      <c r="L33" s="91"/>
      <c r="O33" s="57"/>
    </row>
    <row r="34" spans="1:15" s="11" customFormat="1" ht="15" customHeight="1">
      <c r="A34" s="89"/>
      <c r="B34" s="90"/>
      <c r="C34" s="394" t="s">
        <v>320</v>
      </c>
      <c r="D34" s="97"/>
      <c r="E34" s="97"/>
      <c r="F34" s="97"/>
      <c r="G34" s="97"/>
      <c r="H34" s="97"/>
      <c r="I34" s="424"/>
      <c r="J34" s="424"/>
      <c r="K34" s="425"/>
      <c r="L34" s="96"/>
      <c r="O34" s="57"/>
    </row>
    <row r="35" spans="1:15" s="11" customFormat="1" ht="14.45" customHeight="1">
      <c r="A35" s="89"/>
      <c r="B35" s="90"/>
      <c r="C35" s="394" t="s">
        <v>321</v>
      </c>
      <c r="D35" s="97"/>
      <c r="E35" s="97"/>
      <c r="F35" s="97"/>
      <c r="G35" s="97"/>
      <c r="H35" s="97"/>
      <c r="I35" s="97"/>
      <c r="J35" s="97"/>
      <c r="K35" s="417"/>
      <c r="L35" s="91"/>
    </row>
    <row r="36" spans="1:15" s="11" customFormat="1" ht="27" customHeight="1">
      <c r="A36" s="89"/>
      <c r="B36" s="90"/>
      <c r="C36" s="591"/>
      <c r="D36" s="607"/>
      <c r="E36" s="607"/>
      <c r="F36" s="607"/>
      <c r="G36" s="607"/>
      <c r="H36" s="607"/>
      <c r="I36" s="272"/>
      <c r="J36" s="90"/>
      <c r="K36" s="90"/>
      <c r="L36" s="150"/>
    </row>
    <row r="37" spans="1:15" s="11" customFormat="1" ht="13.5" customHeight="1">
      <c r="A37" s="89"/>
      <c r="B37" s="90"/>
      <c r="C37" s="394"/>
      <c r="D37" s="97"/>
      <c r="E37" s="97"/>
      <c r="F37" s="97"/>
      <c r="G37" s="97"/>
      <c r="H37" s="97"/>
      <c r="I37" s="272"/>
      <c r="J37" s="90"/>
      <c r="K37" s="90"/>
      <c r="L37" s="150"/>
    </row>
    <row r="38" spans="1:15" s="11" customFormat="1" ht="21.75" customHeight="1">
      <c r="A38" s="89"/>
      <c r="B38" s="90"/>
      <c r="C38" s="608" t="s">
        <v>182</v>
      </c>
      <c r="D38" s="609"/>
      <c r="E38" s="609"/>
      <c r="F38" s="609"/>
      <c r="G38" s="609"/>
      <c r="H38" s="259" t="s">
        <v>180</v>
      </c>
      <c r="I38" s="309" t="str">
        <f>IF(COUNTBLANK(I25:I30)=0,(I26*I27*(I29+I30-I31)*273/3600/101.3/(273+I28)/(I25/3600)),"")</f>
        <v/>
      </c>
      <c r="J38" s="95" t="s">
        <v>77</v>
      </c>
      <c r="K38" s="593" t="s">
        <v>59</v>
      </c>
      <c r="L38" s="594"/>
      <c r="O38" s="12"/>
    </row>
    <row r="39" spans="1:15" ht="6" customHeight="1">
      <c r="A39" s="99"/>
      <c r="B39" s="100"/>
      <c r="C39" s="272"/>
      <c r="D39" s="100"/>
      <c r="E39" s="272"/>
      <c r="F39" s="272"/>
      <c r="G39" s="100"/>
      <c r="H39" s="259"/>
      <c r="I39" s="46"/>
      <c r="J39" s="272"/>
      <c r="K39" s="272"/>
      <c r="L39" s="94"/>
    </row>
    <row r="40" spans="1:15" s="11" customFormat="1" ht="18" customHeight="1">
      <c r="A40" s="273" t="s">
        <v>306</v>
      </c>
      <c r="B40" s="610" t="s">
        <v>307</v>
      </c>
      <c r="C40" s="610"/>
      <c r="D40" s="610"/>
      <c r="E40" s="610"/>
      <c r="F40" s="610"/>
      <c r="G40" s="610"/>
      <c r="H40" s="610"/>
      <c r="I40" s="610"/>
      <c r="J40" s="610"/>
      <c r="K40" s="90"/>
      <c r="L40" s="91"/>
    </row>
    <row r="41" spans="1:15" s="11" customFormat="1" ht="18" customHeight="1">
      <c r="A41" s="89"/>
      <c r="B41" s="610"/>
      <c r="C41" s="610"/>
      <c r="D41" s="610"/>
      <c r="E41" s="610"/>
      <c r="F41" s="610"/>
      <c r="G41" s="610"/>
      <c r="H41" s="610"/>
      <c r="I41" s="610"/>
      <c r="J41" s="610"/>
      <c r="K41" s="90"/>
      <c r="L41" s="91"/>
    </row>
    <row r="42" spans="1:15" s="11" customFormat="1" ht="18" customHeight="1">
      <c r="A42" s="89"/>
      <c r="B42" s="394" t="s">
        <v>308</v>
      </c>
      <c r="C42" s="90"/>
      <c r="D42" s="390"/>
      <c r="E42" s="390"/>
      <c r="F42" s="390"/>
      <c r="G42" s="390"/>
      <c r="H42" s="390"/>
      <c r="I42" s="390"/>
      <c r="J42" s="390"/>
      <c r="K42" s="90"/>
      <c r="L42" s="91"/>
    </row>
    <row r="43" spans="1:15" s="11" customFormat="1" ht="18" customHeight="1">
      <c r="A43" s="89"/>
      <c r="B43" s="394"/>
      <c r="C43" s="90"/>
      <c r="D43" s="390"/>
      <c r="E43" s="390"/>
      <c r="F43" s="390"/>
      <c r="G43" s="390"/>
      <c r="H43" s="390"/>
      <c r="I43" s="390"/>
      <c r="J43" s="390"/>
      <c r="K43" s="90"/>
      <c r="L43" s="91"/>
    </row>
    <row r="44" spans="1:15" s="11" customFormat="1" ht="18" customHeight="1">
      <c r="A44" s="89"/>
      <c r="B44" s="394"/>
      <c r="C44" s="90"/>
      <c r="D44" s="390"/>
      <c r="E44" s="390"/>
      <c r="F44" s="390"/>
      <c r="G44" s="390"/>
      <c r="H44" s="390"/>
      <c r="I44" s="390"/>
      <c r="J44" s="390"/>
      <c r="K44" s="90"/>
      <c r="L44" s="91"/>
    </row>
    <row r="45" spans="1:15" s="11" customFormat="1" ht="18" customHeight="1">
      <c r="A45" s="89"/>
      <c r="B45" s="394"/>
      <c r="C45" s="90"/>
      <c r="D45" s="390"/>
      <c r="E45" s="390"/>
      <c r="F45" s="390"/>
      <c r="G45" s="390"/>
      <c r="H45" s="390"/>
      <c r="I45" s="390"/>
      <c r="J45" s="390"/>
      <c r="K45" s="90"/>
      <c r="L45" s="91"/>
    </row>
    <row r="46" spans="1:15" s="11" customFormat="1" ht="18" customHeight="1">
      <c r="A46" s="89"/>
      <c r="B46" s="394" t="s">
        <v>305</v>
      </c>
      <c r="C46" s="90"/>
      <c r="D46" s="394"/>
      <c r="E46" s="394"/>
      <c r="F46" s="394"/>
      <c r="G46" s="394"/>
      <c r="H46" s="394"/>
      <c r="I46" s="394"/>
      <c r="J46" s="394"/>
      <c r="K46" s="90"/>
      <c r="L46" s="278"/>
    </row>
    <row r="47" spans="1:15" s="11" customFormat="1" ht="21.75" customHeight="1">
      <c r="A47" s="89"/>
      <c r="B47" s="90"/>
      <c r="C47" s="608" t="s">
        <v>182</v>
      </c>
      <c r="D47" s="609"/>
      <c r="E47" s="609"/>
      <c r="F47" s="609"/>
      <c r="G47" s="609"/>
      <c r="H47" s="259" t="s">
        <v>180</v>
      </c>
      <c r="I47" s="462" t="s">
        <v>389</v>
      </c>
      <c r="J47" s="95" t="s">
        <v>77</v>
      </c>
      <c r="K47" s="593" t="s">
        <v>59</v>
      </c>
      <c r="L47" s="594"/>
      <c r="O47" s="12"/>
    </row>
    <row r="48" spans="1:15" ht="9.75" customHeight="1">
      <c r="A48" s="89"/>
      <c r="B48" s="190"/>
      <c r="C48" s="100"/>
      <c r="D48" s="100"/>
      <c r="E48" s="100"/>
      <c r="F48" s="275"/>
      <c r="G48" s="276"/>
      <c r="H48" s="277"/>
      <c r="I48" s="95"/>
      <c r="J48" s="105"/>
      <c r="K48" s="105"/>
      <c r="L48" s="279"/>
    </row>
    <row r="49" spans="1:12" ht="7.5" customHeight="1">
      <c r="A49" s="99"/>
      <c r="B49" s="100"/>
      <c r="C49" s="272"/>
      <c r="D49" s="100"/>
      <c r="E49" s="272"/>
      <c r="F49" s="272"/>
      <c r="G49" s="100"/>
      <c r="H49" s="259"/>
      <c r="I49" s="46"/>
      <c r="J49" s="272"/>
      <c r="K49" s="272"/>
      <c r="L49" s="94"/>
    </row>
    <row r="50" spans="1:12" s="11" customFormat="1" ht="21" customHeight="1">
      <c r="A50" s="89"/>
      <c r="B50" s="90"/>
      <c r="C50" s="90" t="s">
        <v>183</v>
      </c>
      <c r="D50" s="90"/>
      <c r="E50" s="90"/>
      <c r="F50" s="90"/>
      <c r="G50" s="394"/>
      <c r="H50" s="259" t="s">
        <v>378</v>
      </c>
      <c r="I50" s="426"/>
      <c r="J50" s="95" t="s">
        <v>77</v>
      </c>
      <c r="K50" s="593" t="s">
        <v>59</v>
      </c>
      <c r="L50" s="594"/>
    </row>
    <row r="51" spans="1:12" ht="15.75" customHeight="1">
      <c r="A51" s="99"/>
      <c r="B51" s="100"/>
      <c r="C51" s="272"/>
      <c r="D51" s="100"/>
      <c r="E51" s="272"/>
      <c r="F51" s="272"/>
      <c r="G51" s="100"/>
      <c r="H51" s="259"/>
      <c r="I51" s="46"/>
      <c r="J51" s="272"/>
      <c r="K51" s="272"/>
      <c r="L51" s="94"/>
    </row>
    <row r="52" spans="1:12" s="11" customFormat="1" ht="13.7" customHeight="1" thickBot="1">
      <c r="A52" s="110"/>
      <c r="B52" s="111"/>
      <c r="C52" s="111"/>
      <c r="D52" s="111"/>
      <c r="E52" s="111"/>
      <c r="F52" s="111"/>
      <c r="G52" s="111"/>
      <c r="H52" s="111"/>
      <c r="I52" s="111"/>
      <c r="J52" s="111"/>
      <c r="K52" s="111"/>
      <c r="L52" s="112"/>
    </row>
    <row r="53" spans="1:12" ht="15.6" customHeight="1" thickBot="1">
      <c r="A53" s="5"/>
      <c r="B53" s="5"/>
      <c r="C53" s="5"/>
      <c r="D53" s="5"/>
      <c r="E53" s="5"/>
      <c r="F53" s="5"/>
      <c r="G53" s="5"/>
      <c r="H53" s="5"/>
      <c r="I53" s="5"/>
      <c r="J53" s="5"/>
      <c r="K53" s="5"/>
      <c r="L53" s="5"/>
    </row>
    <row r="54" spans="1:12" ht="19.5" customHeight="1">
      <c r="A54" s="614" t="s">
        <v>143</v>
      </c>
      <c r="B54" s="615"/>
      <c r="C54" s="615"/>
      <c r="D54" s="615"/>
      <c r="E54" s="615"/>
      <c r="F54" s="615"/>
      <c r="G54" s="615"/>
      <c r="H54" s="615"/>
      <c r="I54" s="615"/>
      <c r="J54" s="615"/>
      <c r="K54" s="615"/>
      <c r="L54" s="616"/>
    </row>
    <row r="55" spans="1:12" s="11" customFormat="1" ht="28.5" customHeight="1">
      <c r="A55" s="595" t="s">
        <v>302</v>
      </c>
      <c r="B55" s="596"/>
      <c r="C55" s="617" t="str">
        <f>表紙!B3&amp;"　　（１．定格エネルギー消費量）"</f>
        <v>回転釜、固定釜(選択してください)　　（１．定格エネルギー消費量）</v>
      </c>
      <c r="D55" s="617"/>
      <c r="E55" s="617"/>
      <c r="F55" s="617"/>
      <c r="G55" s="617"/>
      <c r="H55" s="617"/>
      <c r="I55" s="617"/>
      <c r="J55" s="617"/>
      <c r="K55" s="617" t="str">
        <f>+$K$3</f>
        <v/>
      </c>
      <c r="L55" s="618"/>
    </row>
    <row r="56" spans="1:12" ht="18" customHeight="1" thickBot="1">
      <c r="A56" s="597" t="s">
        <v>303</v>
      </c>
      <c r="B56" s="598"/>
      <c r="C56" s="619" t="str">
        <f>+$C$4</f>
        <v/>
      </c>
      <c r="D56" s="619"/>
      <c r="E56" s="620"/>
      <c r="F56" s="620"/>
      <c r="G56" s="620"/>
      <c r="H56" s="387" t="s">
        <v>1</v>
      </c>
      <c r="I56" s="620" t="str">
        <f>+$I$4</f>
        <v/>
      </c>
      <c r="J56" s="620"/>
      <c r="K56" s="620"/>
      <c r="L56" s="621"/>
    </row>
    <row r="57" spans="1:12" ht="18" customHeight="1" thickBot="1">
      <c r="A57" s="587" t="s">
        <v>23</v>
      </c>
      <c r="B57" s="588"/>
      <c r="C57" s="602"/>
      <c r="D57" s="603"/>
      <c r="E57" s="604"/>
      <c r="F57" s="388" t="s">
        <v>24</v>
      </c>
      <c r="G57" s="600"/>
      <c r="H57" s="601"/>
      <c r="I57" s="388" t="s">
        <v>66</v>
      </c>
      <c r="J57" s="294"/>
      <c r="K57" s="388" t="s">
        <v>11</v>
      </c>
      <c r="L57" s="290"/>
    </row>
    <row r="58" spans="1:12" ht="12.75" customHeight="1">
      <c r="A58" s="89"/>
      <c r="B58" s="90"/>
      <c r="C58" s="90"/>
      <c r="D58" s="90"/>
      <c r="E58" s="90"/>
      <c r="F58" s="90"/>
      <c r="G58" s="90"/>
      <c r="H58" s="90"/>
      <c r="I58" s="90"/>
      <c r="J58" s="90"/>
      <c r="K58" s="90"/>
      <c r="L58" s="91"/>
    </row>
    <row r="59" spans="1:12" ht="12.75" customHeight="1">
      <c r="A59" s="89"/>
      <c r="B59" s="90"/>
      <c r="C59" s="90"/>
      <c r="D59" s="90"/>
      <c r="E59" s="90"/>
      <c r="F59" s="90"/>
      <c r="G59" s="90"/>
      <c r="H59" s="90"/>
      <c r="I59" s="90"/>
      <c r="J59" s="90"/>
      <c r="K59" s="90"/>
      <c r="L59" s="91"/>
    </row>
    <row r="60" spans="1:12" ht="15.75" customHeight="1" thickBot="1">
      <c r="A60" s="89"/>
      <c r="B60" s="90"/>
      <c r="C60" s="90"/>
      <c r="D60" s="90"/>
      <c r="E60" s="90"/>
      <c r="F60" s="90"/>
      <c r="G60" s="90"/>
      <c r="H60" s="90"/>
      <c r="I60" s="90"/>
      <c r="J60" s="90"/>
      <c r="K60" s="90"/>
      <c r="L60" s="91"/>
    </row>
    <row r="61" spans="1:12" ht="17.25" customHeight="1" thickBot="1">
      <c r="A61" s="99"/>
      <c r="B61" s="100"/>
      <c r="C61" s="590" t="s">
        <v>366</v>
      </c>
      <c r="D61" s="591"/>
      <c r="E61" s="591"/>
      <c r="F61" s="591"/>
      <c r="G61" s="591"/>
      <c r="H61" s="259" t="s">
        <v>181</v>
      </c>
      <c r="I61" s="310" t="str">
        <f>IF(J20="①",(I38/I50)*100-100,IF(J20="②",(I47/I50)*100-100,""))</f>
        <v/>
      </c>
      <c r="J61" s="401" t="s">
        <v>96</v>
      </c>
      <c r="K61" s="401"/>
      <c r="L61" s="106"/>
    </row>
    <row r="62" spans="1:12" ht="14.45" customHeight="1">
      <c r="A62" s="99"/>
      <c r="B62" s="100"/>
      <c r="C62" s="591"/>
      <c r="D62" s="591"/>
      <c r="E62" s="591"/>
      <c r="F62" s="591"/>
      <c r="G62" s="591"/>
      <c r="H62" s="101"/>
      <c r="I62" s="107"/>
      <c r="J62" s="107"/>
      <c r="K62" s="401"/>
      <c r="L62" s="108"/>
    </row>
    <row r="63" spans="1:12" ht="15.75" customHeight="1">
      <c r="A63" s="99"/>
      <c r="B63" s="100"/>
      <c r="C63" s="592" t="s">
        <v>339</v>
      </c>
      <c r="D63" s="592"/>
      <c r="E63" s="592"/>
      <c r="F63" s="102">
        <v>10</v>
      </c>
      <c r="G63" s="97"/>
      <c r="H63" s="103">
        <v>-10</v>
      </c>
      <c r="I63" s="101"/>
      <c r="J63" s="109"/>
      <c r="K63" s="272"/>
      <c r="L63" s="91"/>
    </row>
    <row r="64" spans="1:12" ht="15.75" customHeight="1">
      <c r="A64" s="99"/>
      <c r="B64" s="100"/>
      <c r="C64" s="391"/>
      <c r="D64" s="391"/>
      <c r="E64" s="391"/>
      <c r="F64" s="102"/>
      <c r="G64" s="97"/>
      <c r="H64" s="103"/>
      <c r="I64" s="101"/>
      <c r="J64" s="109"/>
      <c r="K64" s="272"/>
      <c r="L64" s="91"/>
    </row>
    <row r="65" spans="1:12" ht="19.350000000000001" customHeight="1">
      <c r="A65" s="92"/>
      <c r="B65" s="93" t="s">
        <v>133</v>
      </c>
      <c r="C65" s="100"/>
      <c r="D65" s="90"/>
      <c r="E65" s="90"/>
      <c r="F65" s="90"/>
      <c r="G65" s="90"/>
      <c r="H65" s="90"/>
      <c r="I65" s="90"/>
      <c r="J65" s="90"/>
      <c r="K65" s="90"/>
      <c r="L65" s="94"/>
    </row>
    <row r="66" spans="1:12" ht="17.25" customHeight="1">
      <c r="A66" s="89"/>
      <c r="B66" s="90"/>
      <c r="C66" s="590" t="s">
        <v>338</v>
      </c>
      <c r="D66" s="590"/>
      <c r="E66" s="590"/>
      <c r="F66" s="590"/>
      <c r="G66" s="590"/>
      <c r="H66" s="590"/>
      <c r="I66" s="590"/>
      <c r="J66" s="590"/>
      <c r="K66" s="590"/>
      <c r="L66" s="91"/>
    </row>
    <row r="67" spans="1:12" ht="17.25" customHeight="1">
      <c r="A67" s="65"/>
      <c r="B67" s="401"/>
      <c r="C67" s="590"/>
      <c r="D67" s="590"/>
      <c r="E67" s="590"/>
      <c r="F67" s="590"/>
      <c r="G67" s="590"/>
      <c r="H67" s="590"/>
      <c r="I67" s="590"/>
      <c r="J67" s="590"/>
      <c r="K67" s="590"/>
      <c r="L67" s="91"/>
    </row>
    <row r="68" spans="1:12" ht="5.45" customHeight="1">
      <c r="A68" s="89"/>
      <c r="B68" s="90"/>
      <c r="C68" s="394"/>
      <c r="D68" s="394"/>
      <c r="E68" s="394"/>
      <c r="F68" s="394"/>
      <c r="G68" s="394"/>
      <c r="H68" s="394"/>
      <c r="I68" s="394"/>
      <c r="J68" s="394"/>
      <c r="K68" s="394"/>
      <c r="L68" s="91"/>
    </row>
    <row r="69" spans="1:12">
      <c r="A69" s="89"/>
      <c r="B69" s="93" t="s">
        <v>132</v>
      </c>
      <c r="C69" s="100"/>
      <c r="D69" s="90"/>
      <c r="E69" s="90"/>
      <c r="F69" s="90"/>
      <c r="G69" s="90"/>
      <c r="H69" s="90"/>
      <c r="I69" s="90"/>
      <c r="J69" s="90"/>
      <c r="K69" s="90"/>
      <c r="L69" s="91"/>
    </row>
    <row r="70" spans="1:12" ht="12.95" customHeight="1">
      <c r="A70" s="89"/>
      <c r="B70" s="90"/>
      <c r="C70" s="599" t="s">
        <v>341</v>
      </c>
      <c r="D70" s="599"/>
      <c r="E70" s="599"/>
      <c r="F70" s="599"/>
      <c r="G70" s="599"/>
      <c r="H70" s="599"/>
      <c r="I70" s="599"/>
      <c r="J70" s="599"/>
      <c r="K70" s="599"/>
      <c r="L70" s="415"/>
    </row>
    <row r="71" spans="1:12">
      <c r="A71" s="89"/>
      <c r="B71" s="90"/>
      <c r="C71" s="599"/>
      <c r="D71" s="599"/>
      <c r="E71" s="599"/>
      <c r="F71" s="599"/>
      <c r="G71" s="599"/>
      <c r="H71" s="599"/>
      <c r="I71" s="599"/>
      <c r="J71" s="599"/>
      <c r="K71" s="599"/>
      <c r="L71" s="415"/>
    </row>
    <row r="72" spans="1:12">
      <c r="A72" s="89"/>
      <c r="B72" s="90"/>
      <c r="C72" s="599"/>
      <c r="D72" s="599"/>
      <c r="E72" s="599"/>
      <c r="F72" s="599"/>
      <c r="G72" s="599"/>
      <c r="H72" s="599"/>
      <c r="I72" s="599"/>
      <c r="J72" s="599"/>
      <c r="K72" s="599"/>
      <c r="L72" s="415"/>
    </row>
    <row r="73" spans="1:12">
      <c r="A73" s="89"/>
      <c r="B73" s="90"/>
      <c r="C73" s="599"/>
      <c r="D73" s="599"/>
      <c r="E73" s="599"/>
      <c r="F73" s="599"/>
      <c r="G73" s="599"/>
      <c r="H73" s="599"/>
      <c r="I73" s="599"/>
      <c r="J73" s="599"/>
      <c r="K73" s="599"/>
      <c r="L73" s="415"/>
    </row>
    <row r="74" spans="1:12">
      <c r="A74" s="89"/>
      <c r="B74" s="90"/>
      <c r="C74" s="599"/>
      <c r="D74" s="599"/>
      <c r="E74" s="599"/>
      <c r="F74" s="599"/>
      <c r="G74" s="599"/>
      <c r="H74" s="599"/>
      <c r="I74" s="599"/>
      <c r="J74" s="599"/>
      <c r="K74" s="599"/>
      <c r="L74" s="415"/>
    </row>
    <row r="75" spans="1:12">
      <c r="A75" s="89"/>
      <c r="B75" s="90"/>
      <c r="C75" s="599"/>
      <c r="D75" s="599"/>
      <c r="E75" s="599"/>
      <c r="F75" s="599"/>
      <c r="G75" s="599"/>
      <c r="H75" s="599"/>
      <c r="I75" s="599"/>
      <c r="J75" s="599"/>
      <c r="K75" s="599"/>
      <c r="L75" s="415"/>
    </row>
    <row r="76" spans="1:12" ht="6.6" customHeight="1">
      <c r="A76" s="89"/>
      <c r="B76" s="90"/>
      <c r="C76" s="100"/>
      <c r="D76" s="416"/>
      <c r="E76" s="416"/>
      <c r="F76" s="416"/>
      <c r="G76" s="416"/>
      <c r="H76" s="416"/>
      <c r="I76" s="416"/>
      <c r="J76" s="416"/>
      <c r="K76" s="416"/>
      <c r="L76" s="415"/>
    </row>
    <row r="77" spans="1:12">
      <c r="A77" s="89"/>
      <c r="B77" s="90"/>
      <c r="C77" s="417"/>
      <c r="D77" s="417"/>
      <c r="E77" s="417"/>
      <c r="F77" s="417"/>
      <c r="G77" s="417"/>
      <c r="H77" s="417"/>
      <c r="I77" s="417"/>
      <c r="J77" s="417"/>
      <c r="K77" s="417"/>
      <c r="L77" s="91"/>
    </row>
    <row r="78" spans="1:12">
      <c r="A78" s="89"/>
      <c r="B78" s="90"/>
      <c r="C78" s="90"/>
      <c r="D78" s="90"/>
      <c r="E78" s="90"/>
      <c r="F78" s="90"/>
      <c r="G78" s="90"/>
      <c r="H78" s="90"/>
      <c r="I78" s="272"/>
      <c r="J78" s="90"/>
      <c r="K78" s="90"/>
      <c r="L78" s="94"/>
    </row>
    <row r="79" spans="1:12" ht="18" customHeight="1">
      <c r="A79" s="89"/>
      <c r="B79" s="90"/>
      <c r="C79" s="394" t="s">
        <v>184</v>
      </c>
      <c r="D79" s="90"/>
      <c r="E79" s="90"/>
      <c r="F79" s="90"/>
      <c r="G79" s="90"/>
      <c r="H79" s="259" t="s">
        <v>185</v>
      </c>
      <c r="I79" s="427"/>
      <c r="J79" s="95" t="s">
        <v>109</v>
      </c>
      <c r="K79" s="593" t="s">
        <v>59</v>
      </c>
      <c r="L79" s="594"/>
    </row>
    <row r="80" spans="1:12" ht="7.5" customHeight="1">
      <c r="A80" s="89"/>
      <c r="B80" s="90"/>
      <c r="C80" s="97"/>
      <c r="D80" s="90"/>
      <c r="E80" s="90"/>
      <c r="F80" s="90"/>
      <c r="G80" s="90"/>
      <c r="H80" s="260"/>
      <c r="I80" s="400"/>
      <c r="J80" s="105"/>
      <c r="K80" s="105"/>
      <c r="L80" s="106"/>
    </row>
    <row r="81" spans="1:12" ht="25.35" customHeight="1">
      <c r="A81" s="89"/>
      <c r="B81" s="90"/>
      <c r="C81" s="90" t="s">
        <v>186</v>
      </c>
      <c r="D81" s="90"/>
      <c r="E81" s="90"/>
      <c r="F81" s="90"/>
      <c r="G81" s="394"/>
      <c r="H81" s="259" t="s">
        <v>379</v>
      </c>
      <c r="I81" s="426"/>
      <c r="J81" s="95" t="s">
        <v>113</v>
      </c>
      <c r="K81" s="593" t="s">
        <v>59</v>
      </c>
      <c r="L81" s="594"/>
    </row>
    <row r="82" spans="1:12" ht="9.6" customHeight="1" thickBot="1">
      <c r="A82" s="99"/>
      <c r="B82" s="100"/>
      <c r="C82" s="272"/>
      <c r="D82" s="100"/>
      <c r="E82" s="272"/>
      <c r="F82" s="272"/>
      <c r="G82" s="100"/>
      <c r="H82" s="259"/>
      <c r="I82" s="109"/>
      <c r="J82" s="272"/>
      <c r="K82" s="272"/>
      <c r="L82" s="94"/>
    </row>
    <row r="83" spans="1:12" ht="16.5" customHeight="1" thickBot="1">
      <c r="A83" s="99"/>
      <c r="B83" s="100"/>
      <c r="C83" s="590" t="s">
        <v>187</v>
      </c>
      <c r="D83" s="607"/>
      <c r="E83" s="607"/>
      <c r="F83" s="607"/>
      <c r="G83" s="607"/>
      <c r="H83" s="259" t="s">
        <v>181</v>
      </c>
      <c r="I83" s="311" t="str">
        <f>IF(OR(I81="",I79=""),"",(I79/I81)*100-100)</f>
        <v/>
      </c>
      <c r="J83" s="401" t="s">
        <v>110</v>
      </c>
      <c r="K83" s="401"/>
      <c r="L83" s="106"/>
    </row>
    <row r="84" spans="1:12" ht="14.25">
      <c r="A84" s="99"/>
      <c r="B84" s="100"/>
      <c r="C84" s="607"/>
      <c r="D84" s="607"/>
      <c r="E84" s="607"/>
      <c r="F84" s="607"/>
      <c r="G84" s="607"/>
      <c r="H84" s="101"/>
      <c r="I84" s="107"/>
      <c r="J84" s="107"/>
      <c r="K84" s="401"/>
      <c r="L84" s="108"/>
    </row>
    <row r="85" spans="1:12">
      <c r="A85" s="99"/>
      <c r="B85" s="100"/>
      <c r="C85" s="611" t="s">
        <v>134</v>
      </c>
      <c r="D85" s="611"/>
      <c r="E85" s="611"/>
      <c r="F85" s="102">
        <f>IF(I81&lt;=0.01,25,IF(I81&lt;=0.03,25,IF(I81&lt;=0.1,20,IF(I81&lt;=1,15,IF(I81&gt;1,10)))))</f>
        <v>25</v>
      </c>
      <c r="G85" s="102"/>
      <c r="H85" s="103">
        <f>IF(I81&lt;=0.01,-25,IF(I81&lt;=0.03,-25,IF(I81&lt;=0.1,-20,IF(I81&lt;=1,-15,IF(I81&gt;1,-10)))))</f>
        <v>-25</v>
      </c>
      <c r="I85" s="101"/>
      <c r="J85" s="109"/>
      <c r="K85" s="113"/>
      <c r="L85" s="91"/>
    </row>
    <row r="86" spans="1:12">
      <c r="A86" s="99"/>
      <c r="B86" s="100"/>
      <c r="C86" s="104"/>
      <c r="D86" s="104"/>
      <c r="E86" s="102"/>
      <c r="F86" s="102"/>
      <c r="G86" s="103"/>
      <c r="H86" s="272"/>
      <c r="I86" s="101"/>
      <c r="J86" s="109"/>
      <c r="K86" s="114"/>
      <c r="L86" s="91"/>
    </row>
    <row r="87" spans="1:12" ht="15.75" customHeight="1">
      <c r="A87" s="89" t="s">
        <v>156</v>
      </c>
      <c r="B87" s="100"/>
      <c r="C87" s="104"/>
      <c r="D87" s="104"/>
      <c r="E87" s="102"/>
      <c r="F87" s="102"/>
      <c r="G87" s="103" t="s">
        <v>157</v>
      </c>
      <c r="H87" s="272"/>
      <c r="I87" s="101"/>
      <c r="J87" s="109"/>
      <c r="K87" s="272"/>
      <c r="L87" s="91"/>
    </row>
    <row r="88" spans="1:12" ht="15" customHeight="1">
      <c r="A88" s="99"/>
      <c r="B88" s="100"/>
      <c r="C88" s="90"/>
      <c r="D88" s="90"/>
      <c r="E88" s="90"/>
      <c r="F88" s="90"/>
      <c r="G88" s="90"/>
      <c r="H88" s="90"/>
      <c r="I88" s="90"/>
      <c r="J88" s="90"/>
      <c r="K88" s="90"/>
      <c r="L88" s="91"/>
    </row>
    <row r="89" spans="1:12" ht="15" customHeight="1">
      <c r="A89" s="99"/>
      <c r="B89" s="100"/>
      <c r="C89" s="90"/>
      <c r="D89" s="90"/>
      <c r="E89" s="90"/>
      <c r="F89" s="90"/>
      <c r="G89" s="90"/>
      <c r="H89" s="90"/>
      <c r="I89" s="90"/>
      <c r="J89" s="90"/>
      <c r="K89" s="90"/>
      <c r="L89" s="91"/>
    </row>
    <row r="90" spans="1:12" ht="15" customHeight="1">
      <c r="A90" s="99"/>
      <c r="B90" s="100"/>
      <c r="C90" s="90"/>
      <c r="D90" s="90"/>
      <c r="E90" s="90"/>
      <c r="F90" s="90"/>
      <c r="G90" s="90"/>
      <c r="H90" s="90"/>
      <c r="I90" s="90"/>
      <c r="J90" s="90"/>
      <c r="K90" s="90"/>
      <c r="L90" s="91"/>
    </row>
    <row r="91" spans="1:12" ht="15" customHeight="1">
      <c r="A91" s="99"/>
      <c r="B91" s="100"/>
      <c r="C91" s="90"/>
      <c r="D91" s="90"/>
      <c r="E91" s="90"/>
      <c r="F91" s="90"/>
      <c r="G91" s="90"/>
      <c r="H91" s="90"/>
      <c r="I91" s="90"/>
      <c r="J91" s="90"/>
      <c r="K91" s="90"/>
      <c r="L91" s="91"/>
    </row>
    <row r="92" spans="1:12" ht="15" customHeight="1">
      <c r="A92" s="99"/>
      <c r="B92" s="100"/>
      <c r="C92" s="90"/>
      <c r="D92" s="90"/>
      <c r="E92" s="90"/>
      <c r="F92" s="90"/>
      <c r="G92" s="90"/>
      <c r="H92" s="90"/>
      <c r="I92" s="90"/>
      <c r="J92" s="90"/>
      <c r="K92" s="90"/>
      <c r="L92" s="91"/>
    </row>
    <row r="93" spans="1:12" ht="15" customHeight="1">
      <c r="A93" s="99"/>
      <c r="B93" s="100"/>
      <c r="C93" s="90"/>
      <c r="D93" s="90"/>
      <c r="E93" s="90"/>
      <c r="F93" s="90"/>
      <c r="G93" s="90"/>
      <c r="H93" s="90"/>
      <c r="I93" s="90"/>
      <c r="J93" s="90"/>
      <c r="K93" s="90"/>
      <c r="L93" s="91"/>
    </row>
    <row r="94" spans="1:12" ht="15" customHeight="1">
      <c r="A94" s="99"/>
      <c r="B94" s="100"/>
      <c r="C94" s="90"/>
      <c r="D94" s="90"/>
      <c r="E94" s="90"/>
      <c r="F94" s="90"/>
      <c r="G94" s="90"/>
      <c r="H94" s="90"/>
      <c r="I94" s="90"/>
      <c r="J94" s="90"/>
      <c r="K94" s="90"/>
      <c r="L94" s="91"/>
    </row>
    <row r="95" spans="1:12" ht="15" customHeight="1">
      <c r="A95" s="99"/>
      <c r="B95" s="100"/>
      <c r="C95" s="90"/>
      <c r="D95" s="90"/>
      <c r="E95" s="90"/>
      <c r="F95" s="90"/>
      <c r="G95" s="90"/>
      <c r="H95" s="90"/>
      <c r="I95" s="90"/>
      <c r="J95" s="90"/>
      <c r="K95" s="90"/>
      <c r="L95" s="91"/>
    </row>
    <row r="96" spans="1:12" s="11" customFormat="1" ht="13.7" customHeight="1">
      <c r="A96" s="89"/>
      <c r="B96" s="90"/>
      <c r="C96" s="90"/>
      <c r="D96" s="90"/>
      <c r="E96" s="90"/>
      <c r="F96" s="90"/>
      <c r="G96" s="90"/>
      <c r="H96" s="90"/>
      <c r="I96" s="90"/>
      <c r="J96" s="90"/>
      <c r="K96" s="90"/>
      <c r="L96" s="91"/>
    </row>
    <row r="97" spans="1:12" ht="15.75" customHeight="1">
      <c r="A97" s="89" t="s">
        <v>156</v>
      </c>
      <c r="B97" s="100"/>
      <c r="C97" s="104"/>
      <c r="D97" s="104"/>
      <c r="E97" s="102"/>
      <c r="F97" s="102"/>
      <c r="G97" s="103" t="s">
        <v>309</v>
      </c>
      <c r="H97" s="272"/>
      <c r="I97" s="101"/>
      <c r="J97" s="109"/>
      <c r="K97" s="272"/>
      <c r="L97" s="91"/>
    </row>
    <row r="98" spans="1:12" ht="15" customHeight="1">
      <c r="A98" s="99"/>
      <c r="B98" s="100"/>
      <c r="C98" s="90"/>
      <c r="D98" s="90"/>
      <c r="E98" s="90"/>
      <c r="F98" s="90"/>
      <c r="G98" s="90"/>
      <c r="H98" s="90"/>
      <c r="I98" s="90"/>
      <c r="J98" s="90"/>
      <c r="K98" s="90"/>
      <c r="L98" s="91"/>
    </row>
    <row r="99" spans="1:12" ht="15" customHeight="1">
      <c r="A99" s="99"/>
      <c r="B99" s="100"/>
      <c r="C99" s="90"/>
      <c r="D99" s="90"/>
      <c r="E99" s="90"/>
      <c r="F99" s="90"/>
      <c r="G99" s="90"/>
      <c r="H99" s="90"/>
      <c r="I99" s="90"/>
      <c r="J99" s="90"/>
      <c r="K99" s="90"/>
      <c r="L99" s="91"/>
    </row>
    <row r="100" spans="1:12" ht="15" customHeight="1">
      <c r="A100" s="99"/>
      <c r="B100" s="100"/>
      <c r="C100" s="90"/>
      <c r="D100" s="90"/>
      <c r="E100" s="90"/>
      <c r="F100" s="90"/>
      <c r="G100" s="90"/>
      <c r="H100" s="90"/>
      <c r="I100" s="90"/>
      <c r="J100" s="90"/>
      <c r="K100" s="90"/>
      <c r="L100" s="91"/>
    </row>
    <row r="101" spans="1:12" ht="15" customHeight="1">
      <c r="A101" s="99"/>
      <c r="B101" s="100"/>
      <c r="C101" s="90"/>
      <c r="D101" s="90"/>
      <c r="E101" s="90"/>
      <c r="F101" s="90"/>
      <c r="G101" s="90"/>
      <c r="H101" s="90"/>
      <c r="I101" s="90"/>
      <c r="J101" s="90"/>
      <c r="K101" s="90"/>
      <c r="L101" s="91"/>
    </row>
    <row r="102" spans="1:12" ht="15" customHeight="1">
      <c r="A102" s="99"/>
      <c r="B102" s="100"/>
      <c r="C102" s="90"/>
      <c r="D102" s="90"/>
      <c r="E102" s="90"/>
      <c r="F102" s="90"/>
      <c r="G102" s="90"/>
      <c r="H102" s="90"/>
      <c r="I102" s="90"/>
      <c r="J102" s="90"/>
      <c r="K102" s="90"/>
      <c r="L102" s="91"/>
    </row>
    <row r="103" spans="1:12" ht="15" customHeight="1">
      <c r="A103" s="99"/>
      <c r="B103" s="100"/>
      <c r="C103" s="90"/>
      <c r="D103" s="90"/>
      <c r="E103" s="90"/>
      <c r="F103" s="90"/>
      <c r="G103" s="90"/>
      <c r="H103" s="90"/>
      <c r="I103" s="90"/>
      <c r="J103" s="90"/>
      <c r="K103" s="90"/>
      <c r="L103" s="91"/>
    </row>
    <row r="104" spans="1:12" ht="15" customHeight="1">
      <c r="A104" s="99"/>
      <c r="B104" s="100"/>
      <c r="C104" s="90"/>
      <c r="D104" s="90"/>
      <c r="E104" s="90"/>
      <c r="F104" s="90"/>
      <c r="G104" s="90"/>
      <c r="H104" s="90"/>
      <c r="I104" s="90"/>
      <c r="J104" s="90"/>
      <c r="K104" s="90"/>
      <c r="L104" s="91"/>
    </row>
    <row r="105" spans="1:12" ht="15" customHeight="1">
      <c r="A105" s="99"/>
      <c r="B105" s="100"/>
      <c r="C105" s="90"/>
      <c r="D105" s="90"/>
      <c r="E105" s="90"/>
      <c r="F105" s="90"/>
      <c r="G105" s="90"/>
      <c r="H105" s="90"/>
      <c r="I105" s="90"/>
      <c r="J105" s="90"/>
      <c r="K105" s="90"/>
      <c r="L105" s="91"/>
    </row>
    <row r="106" spans="1:12" s="11" customFormat="1" ht="13.7" customHeight="1">
      <c r="A106" s="89"/>
      <c r="B106" s="90"/>
      <c r="C106" s="90"/>
      <c r="D106" s="90"/>
      <c r="E106" s="90"/>
      <c r="F106" s="90"/>
      <c r="G106" s="90"/>
      <c r="H106" s="90"/>
      <c r="I106" s="90"/>
      <c r="J106" s="90"/>
      <c r="K106" s="90"/>
      <c r="L106" s="91"/>
    </row>
    <row r="107" spans="1:12" ht="14.25" thickBot="1">
      <c r="A107" s="110"/>
      <c r="B107" s="111"/>
      <c r="C107" s="111"/>
      <c r="D107" s="111"/>
      <c r="E107" s="111"/>
      <c r="F107" s="111"/>
      <c r="G107" s="111"/>
      <c r="H107" s="111"/>
      <c r="I107" s="111"/>
      <c r="J107" s="111"/>
      <c r="K107" s="111"/>
      <c r="L107" s="112"/>
    </row>
  </sheetData>
  <sheetProtection password="CC9A" sheet="1" objects="1" scenarios="1" formatCells="0" formatRows="0" insertRows="0" deleteRows="0"/>
  <mergeCells count="51">
    <mergeCell ref="A2:L2"/>
    <mergeCell ref="C3:J3"/>
    <mergeCell ref="K3:L3"/>
    <mergeCell ref="C4:G4"/>
    <mergeCell ref="I4:L4"/>
    <mergeCell ref="A3:B3"/>
    <mergeCell ref="A4:B4"/>
    <mergeCell ref="C85:E85"/>
    <mergeCell ref="C38:G38"/>
    <mergeCell ref="C26:E26"/>
    <mergeCell ref="C28:G28"/>
    <mergeCell ref="C25:E25"/>
    <mergeCell ref="C83:G84"/>
    <mergeCell ref="A54:L54"/>
    <mergeCell ref="C55:J55"/>
    <mergeCell ref="K55:L55"/>
    <mergeCell ref="C56:G56"/>
    <mergeCell ref="C27:F27"/>
    <mergeCell ref="C31:G31"/>
    <mergeCell ref="C29:G29"/>
    <mergeCell ref="K31:L31"/>
    <mergeCell ref="I56:L56"/>
    <mergeCell ref="K50:L50"/>
    <mergeCell ref="K79:L79"/>
    <mergeCell ref="K81:L81"/>
    <mergeCell ref="K26:L26"/>
    <mergeCell ref="K28:L28"/>
    <mergeCell ref="K29:L29"/>
    <mergeCell ref="K30:L30"/>
    <mergeCell ref="C70:K75"/>
    <mergeCell ref="C30:G30"/>
    <mergeCell ref="C36:H36"/>
    <mergeCell ref="C47:G47"/>
    <mergeCell ref="K47:L47"/>
    <mergeCell ref="B40:J41"/>
    <mergeCell ref="G57:H57"/>
    <mergeCell ref="C20:I20"/>
    <mergeCell ref="A5:B5"/>
    <mergeCell ref="C8:K13"/>
    <mergeCell ref="C66:K67"/>
    <mergeCell ref="C61:G62"/>
    <mergeCell ref="C63:E63"/>
    <mergeCell ref="K38:L38"/>
    <mergeCell ref="K25:L25"/>
    <mergeCell ref="A55:B55"/>
    <mergeCell ref="A56:B56"/>
    <mergeCell ref="A57:B57"/>
    <mergeCell ref="C16:K18"/>
    <mergeCell ref="G5:H5"/>
    <mergeCell ref="C5:E5"/>
    <mergeCell ref="C57:E57"/>
  </mergeCells>
  <phoneticPr fontId="3"/>
  <conditionalFormatting sqref="I61">
    <cfRule type="expression" dxfId="15" priority="17" stopIfTrue="1">
      <formula>OR(+$I$61&gt;$F$63,$I$61&lt;$H$63)</formula>
    </cfRule>
  </conditionalFormatting>
  <conditionalFormatting sqref="I83">
    <cfRule type="expression" dxfId="14" priority="11" stopIfTrue="1">
      <formula>OR(+$I$83&gt;$F$85,$I$83&lt;$H$85)</formula>
    </cfRule>
  </conditionalFormatting>
  <conditionalFormatting sqref="A22">
    <cfRule type="expression" dxfId="13" priority="9" stopIfTrue="1">
      <formula>$J$20="①"</formula>
    </cfRule>
  </conditionalFormatting>
  <conditionalFormatting sqref="I47">
    <cfRule type="expression" dxfId="12" priority="6">
      <formula>$J$20="②"</formula>
    </cfRule>
  </conditionalFormatting>
  <conditionalFormatting sqref="A40">
    <cfRule type="expression" dxfId="11" priority="5" stopIfTrue="1">
      <formula>$J$20="②"</formula>
    </cfRule>
  </conditionalFormatting>
  <conditionalFormatting sqref="I25:I30">
    <cfRule type="expression" dxfId="10" priority="4">
      <formula>$J$20="①"</formula>
    </cfRule>
  </conditionalFormatting>
  <conditionalFormatting sqref="I31">
    <cfRule type="expression" dxfId="9" priority="3">
      <formula>$J$20="①"</formula>
    </cfRule>
  </conditionalFormatting>
  <conditionalFormatting sqref="I38">
    <cfRule type="expression" dxfId="8" priority="2">
      <formula>$J$20="①"</formula>
    </cfRule>
  </conditionalFormatting>
  <conditionalFormatting sqref="I33">
    <cfRule type="expression" dxfId="7" priority="1">
      <formula>$J$20="①"</formula>
    </cfRule>
  </conditionalFormatting>
  <dataValidations count="2">
    <dataValidation type="list" allowBlank="1" showInputMessage="1" showErrorMessage="1" sqref="I33">
      <formula1>"（選択）,湿　式,乾　式"</formula1>
    </dataValidation>
    <dataValidation type="list" allowBlank="1" showInputMessage="1" showErrorMessage="1" sqref="J20">
      <formula1>"（選択）,①,②"</formula1>
    </dataValidation>
  </dataValidations>
  <pageMargins left="0.78740157480314965" right="0.51181102362204722" top="0.59055118110236227" bottom="0.59055118110236227" header="0.19685039370078741" footer="0.19685039370078741"/>
  <pageSetup paperSize="9" fitToHeight="0"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105"/>
  <sheetViews>
    <sheetView view="pageBreakPreview" zoomScaleNormal="100" zoomScaleSheetLayoutView="100" workbookViewId="0">
      <selection activeCell="D5" sqref="D5:F5"/>
    </sheetView>
  </sheetViews>
  <sheetFormatPr defaultColWidth="9" defaultRowHeight="13.5"/>
  <cols>
    <col min="1" max="1" width="3.125" style="3" customWidth="1"/>
    <col min="2" max="2" width="4.25" style="3" customWidth="1"/>
    <col min="3" max="4" width="9.125" style="3" customWidth="1"/>
    <col min="5" max="5" width="8.125" style="3" customWidth="1"/>
    <col min="6" max="6" width="7.875" style="3" customWidth="1"/>
    <col min="7" max="7" width="8.125" style="3" customWidth="1"/>
    <col min="8" max="8" width="9.125" style="3" customWidth="1"/>
    <col min="9" max="9" width="8.5" style="3" customWidth="1"/>
    <col min="10" max="10" width="7.5" style="3" customWidth="1"/>
    <col min="11" max="11" width="6.125" style="3" customWidth="1"/>
    <col min="12" max="12" width="9.125" style="3" customWidth="1"/>
    <col min="13" max="13" width="5.5" style="3" customWidth="1"/>
    <col min="14" max="16384" width="9" style="3"/>
  </cols>
  <sheetData>
    <row r="1" spans="1:14" ht="15" customHeight="1" thickBot="1">
      <c r="A1" s="5"/>
      <c r="B1" s="5"/>
      <c r="C1" s="5"/>
      <c r="D1" s="5"/>
      <c r="E1" s="5"/>
      <c r="F1" s="5"/>
      <c r="G1" s="5"/>
      <c r="H1" s="5"/>
      <c r="I1" s="5"/>
      <c r="J1" s="5"/>
      <c r="K1" s="5"/>
      <c r="L1" s="5"/>
    </row>
    <row r="2" spans="1:14" s="11" customFormat="1" ht="18" customHeight="1">
      <c r="A2" s="614" t="s">
        <v>143</v>
      </c>
      <c r="B2" s="615"/>
      <c r="C2" s="615"/>
      <c r="D2" s="615"/>
      <c r="E2" s="615"/>
      <c r="F2" s="615"/>
      <c r="G2" s="615"/>
      <c r="H2" s="615"/>
      <c r="I2" s="615"/>
      <c r="J2" s="615"/>
      <c r="K2" s="615"/>
      <c r="L2" s="616"/>
    </row>
    <row r="3" spans="1:14" s="11" customFormat="1" ht="28.5" customHeight="1">
      <c r="A3" s="595" t="s">
        <v>302</v>
      </c>
      <c r="B3" s="596"/>
      <c r="C3" s="617" t="str">
        <f>表紙!B3&amp;"　　（２．熱効率）"</f>
        <v>回転釜、固定釜(選択してください)　　（２．熱効率）</v>
      </c>
      <c r="D3" s="617"/>
      <c r="E3" s="617"/>
      <c r="F3" s="617"/>
      <c r="G3" s="617"/>
      <c r="H3" s="617"/>
      <c r="I3" s="617"/>
      <c r="J3" s="617"/>
      <c r="K3" s="617" t="str">
        <f xml:space="preserve"> IF(表紙!$C$12="選択してください","","ガス種："&amp;表紙!$C$12)</f>
        <v/>
      </c>
      <c r="L3" s="618"/>
    </row>
    <row r="4" spans="1:14" s="11" customFormat="1" ht="18" customHeight="1" thickBot="1">
      <c r="A4" s="597" t="s">
        <v>303</v>
      </c>
      <c r="B4" s="598"/>
      <c r="C4" s="619" t="str">
        <f>IF(表紙!$B$6=0,"",表紙!$B$6)</f>
        <v/>
      </c>
      <c r="D4" s="619"/>
      <c r="E4" s="619"/>
      <c r="F4" s="619"/>
      <c r="G4" s="619"/>
      <c r="H4" s="619"/>
      <c r="I4" s="293" t="s">
        <v>115</v>
      </c>
      <c r="J4" s="620" t="str">
        <f>IF(表紙!$H$5=0,"",表紙!$H$5)</f>
        <v/>
      </c>
      <c r="K4" s="636"/>
      <c r="L4" s="637"/>
    </row>
    <row r="5" spans="1:14" s="11" customFormat="1" ht="15.75" customHeight="1">
      <c r="A5" s="629" t="s">
        <v>8</v>
      </c>
      <c r="B5" s="630"/>
      <c r="C5" s="630" t="s">
        <v>23</v>
      </c>
      <c r="D5" s="633"/>
      <c r="E5" s="633"/>
      <c r="F5" s="633"/>
      <c r="G5" s="630" t="s">
        <v>24</v>
      </c>
      <c r="H5" s="295"/>
      <c r="I5" s="630" t="s">
        <v>33</v>
      </c>
      <c r="J5" s="295"/>
      <c r="K5" s="630" t="s">
        <v>369</v>
      </c>
      <c r="L5" s="291"/>
    </row>
    <row r="6" spans="1:14" s="11" customFormat="1" ht="15.75" customHeight="1" thickBot="1">
      <c r="A6" s="631" t="s">
        <v>15</v>
      </c>
      <c r="B6" s="534"/>
      <c r="C6" s="534"/>
      <c r="D6" s="634"/>
      <c r="E6" s="634"/>
      <c r="F6" s="634"/>
      <c r="G6" s="534"/>
      <c r="H6" s="296"/>
      <c r="I6" s="534"/>
      <c r="J6" s="296"/>
      <c r="K6" s="534"/>
      <c r="L6" s="10"/>
    </row>
    <row r="7" spans="1:14" ht="22.5" customHeight="1">
      <c r="A7" s="99"/>
      <c r="B7" s="115" t="s">
        <v>99</v>
      </c>
      <c r="C7" s="116"/>
      <c r="D7" s="90"/>
      <c r="E7" s="90"/>
      <c r="F7" s="90"/>
      <c r="G7" s="90"/>
      <c r="H7" s="90"/>
      <c r="I7" s="90"/>
      <c r="J7" s="90"/>
      <c r="K7" s="90"/>
      <c r="L7" s="91"/>
    </row>
    <row r="8" spans="1:14" ht="15" customHeight="1">
      <c r="A8" s="117"/>
      <c r="B8" s="394"/>
      <c r="C8" s="632" t="s">
        <v>368</v>
      </c>
      <c r="D8" s="632"/>
      <c r="E8" s="632"/>
      <c r="F8" s="632"/>
      <c r="G8" s="632"/>
      <c r="H8" s="632"/>
      <c r="I8" s="632"/>
      <c r="J8" s="632"/>
      <c r="K8" s="632"/>
      <c r="L8" s="91"/>
    </row>
    <row r="9" spans="1:14" ht="15" customHeight="1">
      <c r="A9" s="117"/>
      <c r="B9" s="394"/>
      <c r="C9" s="632"/>
      <c r="D9" s="632"/>
      <c r="E9" s="632"/>
      <c r="F9" s="632"/>
      <c r="G9" s="632"/>
      <c r="H9" s="632"/>
      <c r="I9" s="632"/>
      <c r="J9" s="632"/>
      <c r="K9" s="632"/>
      <c r="L9" s="91"/>
    </row>
    <row r="10" spans="1:14" ht="15" customHeight="1">
      <c r="A10" s="117"/>
      <c r="B10" s="394"/>
      <c r="C10" s="632"/>
      <c r="D10" s="632"/>
      <c r="E10" s="632"/>
      <c r="F10" s="632"/>
      <c r="G10" s="632"/>
      <c r="H10" s="632"/>
      <c r="I10" s="632"/>
      <c r="J10" s="632"/>
      <c r="K10" s="632"/>
      <c r="L10" s="91"/>
    </row>
    <row r="11" spans="1:14" ht="15" customHeight="1">
      <c r="A11" s="117"/>
      <c r="B11" s="394"/>
      <c r="C11" s="632"/>
      <c r="D11" s="632"/>
      <c r="E11" s="632"/>
      <c r="F11" s="632"/>
      <c r="G11" s="632"/>
      <c r="H11" s="632"/>
      <c r="I11" s="632"/>
      <c r="J11" s="632"/>
      <c r="K11" s="632"/>
      <c r="L11" s="91"/>
    </row>
    <row r="12" spans="1:14" ht="22.7" customHeight="1">
      <c r="A12" s="117"/>
      <c r="B12" s="394"/>
      <c r="C12" s="632"/>
      <c r="D12" s="632"/>
      <c r="E12" s="632"/>
      <c r="F12" s="632"/>
      <c r="G12" s="632"/>
      <c r="H12" s="632"/>
      <c r="I12" s="632"/>
      <c r="J12" s="632"/>
      <c r="K12" s="632"/>
      <c r="L12" s="91"/>
    </row>
    <row r="13" spans="1:14" ht="15.6" customHeight="1">
      <c r="A13" s="117"/>
      <c r="B13" s="394"/>
      <c r="C13" s="118"/>
      <c r="D13" s="118"/>
      <c r="E13" s="118"/>
      <c r="F13" s="118"/>
      <c r="G13" s="118"/>
      <c r="H13" s="118"/>
      <c r="I13" s="118"/>
      <c r="J13" s="118"/>
      <c r="K13" s="118"/>
      <c r="L13" s="91"/>
    </row>
    <row r="14" spans="1:14" ht="14.1" customHeight="1">
      <c r="A14" s="99"/>
      <c r="B14" s="100"/>
      <c r="C14" s="90"/>
      <c r="D14" s="118"/>
      <c r="E14" s="118"/>
      <c r="F14" s="118"/>
      <c r="G14" s="118"/>
      <c r="H14" s="118"/>
      <c r="I14" s="118"/>
      <c r="J14" s="118"/>
      <c r="K14" s="118"/>
      <c r="L14" s="91"/>
    </row>
    <row r="15" spans="1:14" ht="15" customHeight="1">
      <c r="A15" s="99"/>
      <c r="B15" s="100"/>
      <c r="C15" s="90"/>
      <c r="D15" s="100"/>
      <c r="E15" s="90"/>
      <c r="F15" s="90"/>
      <c r="G15" s="100"/>
      <c r="H15" s="90"/>
      <c r="I15" s="272" t="s">
        <v>8</v>
      </c>
      <c r="J15" s="272" t="s">
        <v>15</v>
      </c>
      <c r="K15" s="90"/>
      <c r="L15" s="91"/>
    </row>
    <row r="16" spans="1:14" ht="17.25" customHeight="1">
      <c r="A16" s="99"/>
      <c r="B16" s="100"/>
      <c r="C16" s="119" t="s">
        <v>288</v>
      </c>
      <c r="D16" s="100"/>
      <c r="E16" s="90"/>
      <c r="F16" s="90"/>
      <c r="G16" s="100"/>
      <c r="H16" s="261" t="s">
        <v>188</v>
      </c>
      <c r="I16" s="320"/>
      <c r="J16" s="320"/>
      <c r="K16" s="122" t="s">
        <v>70</v>
      </c>
      <c r="L16" s="123" t="s">
        <v>42</v>
      </c>
      <c r="N16" s="11"/>
    </row>
    <row r="17" spans="1:14" ht="17.25" customHeight="1">
      <c r="A17" s="99"/>
      <c r="B17" s="100"/>
      <c r="C17" s="121" t="s">
        <v>289</v>
      </c>
      <c r="D17" s="100"/>
      <c r="E17" s="90"/>
      <c r="F17" s="90"/>
      <c r="G17" s="100"/>
      <c r="H17" s="259" t="s">
        <v>189</v>
      </c>
      <c r="I17" s="323"/>
      <c r="J17" s="323"/>
      <c r="K17" s="122" t="s">
        <v>71</v>
      </c>
      <c r="L17" s="123" t="s">
        <v>41</v>
      </c>
      <c r="N17" s="11"/>
    </row>
    <row r="18" spans="1:14" ht="17.25" customHeight="1">
      <c r="A18" s="99"/>
      <c r="B18" s="100"/>
      <c r="C18" s="121" t="s">
        <v>290</v>
      </c>
      <c r="D18" s="100"/>
      <c r="E18" s="90"/>
      <c r="F18" s="90"/>
      <c r="G18" s="100"/>
      <c r="H18" s="259" t="s">
        <v>190</v>
      </c>
      <c r="I18" s="323"/>
      <c r="J18" s="323"/>
      <c r="K18" s="122" t="s">
        <v>71</v>
      </c>
      <c r="L18" s="123" t="s">
        <v>41</v>
      </c>
    </row>
    <row r="19" spans="1:14" ht="17.25" customHeight="1">
      <c r="A19" s="99"/>
      <c r="B19" s="100"/>
      <c r="C19" s="119" t="s">
        <v>291</v>
      </c>
      <c r="D19" s="100"/>
      <c r="E19" s="97"/>
      <c r="F19" s="100"/>
      <c r="G19" s="100"/>
      <c r="H19" s="259" t="s">
        <v>191</v>
      </c>
      <c r="I19" s="324">
        <v>4.1900000000000004</v>
      </c>
      <c r="J19" s="324">
        <v>4.1900000000000004</v>
      </c>
      <c r="K19" s="95" t="s">
        <v>116</v>
      </c>
      <c r="L19" s="124"/>
      <c r="N19" s="12"/>
    </row>
    <row r="20" spans="1:14" ht="19.5" customHeight="1">
      <c r="A20" s="99"/>
      <c r="B20" s="100"/>
      <c r="C20" s="638" t="s">
        <v>345</v>
      </c>
      <c r="D20" s="638"/>
      <c r="E20" s="638"/>
      <c r="F20" s="396"/>
      <c r="G20" s="100"/>
      <c r="H20" s="261" t="s">
        <v>346</v>
      </c>
      <c r="I20" s="428" t="str">
        <f>IF(I17="","",(I24*I25*(I27+I28-I29)*273/3600/101.3/(273+I26)))</f>
        <v/>
      </c>
      <c r="J20" s="428" t="str">
        <f>IF(J17="","",(J24*J25*(J27+J28-J29)*273/3600/101.3/(273+J26)))</f>
        <v/>
      </c>
      <c r="K20" s="122" t="s">
        <v>72</v>
      </c>
      <c r="L20" s="123" t="s">
        <v>59</v>
      </c>
      <c r="N20" s="12"/>
    </row>
    <row r="21" spans="1:14" ht="19.5" customHeight="1">
      <c r="A21" s="99"/>
      <c r="B21" s="100"/>
      <c r="C21" s="429" t="s">
        <v>267</v>
      </c>
      <c r="D21" s="430"/>
      <c r="E21" s="275"/>
      <c r="F21" s="275"/>
      <c r="G21" s="275"/>
      <c r="H21" s="275"/>
      <c r="I21" s="275"/>
      <c r="J21" s="275"/>
      <c r="K21" s="275"/>
      <c r="L21" s="125"/>
      <c r="N21" s="12"/>
    </row>
    <row r="22" spans="1:14" ht="19.5" customHeight="1">
      <c r="A22" s="99"/>
      <c r="B22" s="100"/>
      <c r="C22" s="396"/>
      <c r="D22" s="396"/>
      <c r="E22" s="396"/>
      <c r="F22" s="396"/>
      <c r="G22" s="120"/>
      <c r="H22" s="431"/>
      <c r="I22" s="431"/>
      <c r="J22" s="122"/>
      <c r="K22" s="122"/>
      <c r="L22" s="125"/>
      <c r="N22" s="12"/>
    </row>
    <row r="23" spans="1:14" ht="19.5" customHeight="1">
      <c r="A23" s="99"/>
      <c r="B23" s="100"/>
      <c r="C23" s="396"/>
      <c r="D23" s="396"/>
      <c r="E23" s="396"/>
      <c r="F23" s="396"/>
      <c r="G23" s="120"/>
      <c r="H23" s="431"/>
      <c r="I23" s="431"/>
      <c r="J23" s="122"/>
      <c r="K23" s="122"/>
      <c r="L23" s="125"/>
      <c r="N23" s="11"/>
    </row>
    <row r="24" spans="1:14" ht="16.7" customHeight="1">
      <c r="A24" s="99"/>
      <c r="B24" s="100"/>
      <c r="C24" s="612" t="s">
        <v>292</v>
      </c>
      <c r="D24" s="606"/>
      <c r="E24" s="606"/>
      <c r="F24" s="419"/>
      <c r="G24" s="417"/>
      <c r="H24" s="418" t="s">
        <v>329</v>
      </c>
      <c r="I24" s="316"/>
      <c r="J24" s="435"/>
      <c r="K24" s="420" t="s">
        <v>268</v>
      </c>
      <c r="L24" s="123" t="s">
        <v>59</v>
      </c>
      <c r="N24" s="12"/>
    </row>
    <row r="25" spans="1:14" ht="16.7" customHeight="1">
      <c r="A25" s="99"/>
      <c r="B25" s="100"/>
      <c r="C25" s="612" t="s">
        <v>293</v>
      </c>
      <c r="D25" s="606"/>
      <c r="E25" s="606"/>
      <c r="F25" s="606"/>
      <c r="G25" s="417"/>
      <c r="H25" s="418" t="s">
        <v>330</v>
      </c>
      <c r="I25" s="317"/>
      <c r="J25" s="436"/>
      <c r="K25" s="432" t="s">
        <v>107</v>
      </c>
      <c r="L25" s="123" t="s">
        <v>78</v>
      </c>
      <c r="N25" s="12"/>
    </row>
    <row r="26" spans="1:14" ht="17.25" customHeight="1">
      <c r="A26" s="99"/>
      <c r="B26" s="100"/>
      <c r="C26" s="612" t="s">
        <v>294</v>
      </c>
      <c r="D26" s="606"/>
      <c r="E26" s="606"/>
      <c r="F26" s="606"/>
      <c r="G26" s="606"/>
      <c r="H26" s="418" t="s">
        <v>331</v>
      </c>
      <c r="I26" s="318"/>
      <c r="J26" s="437"/>
      <c r="K26" s="420" t="s">
        <v>71</v>
      </c>
      <c r="L26" s="123" t="s">
        <v>41</v>
      </c>
      <c r="N26" s="45"/>
    </row>
    <row r="27" spans="1:14" ht="17.25" customHeight="1">
      <c r="A27" s="99"/>
      <c r="B27" s="100"/>
      <c r="C27" s="612" t="s">
        <v>295</v>
      </c>
      <c r="D27" s="606"/>
      <c r="E27" s="606"/>
      <c r="F27" s="606"/>
      <c r="G27" s="606"/>
      <c r="H27" s="418" t="s">
        <v>332</v>
      </c>
      <c r="I27" s="319"/>
      <c r="J27" s="438"/>
      <c r="K27" s="420" t="s">
        <v>108</v>
      </c>
      <c r="L27" s="123" t="s">
        <v>42</v>
      </c>
      <c r="N27" s="45"/>
    </row>
    <row r="28" spans="1:14" ht="16.7" customHeight="1">
      <c r="A28" s="99"/>
      <c r="B28" s="100"/>
      <c r="C28" s="605" t="s">
        <v>296</v>
      </c>
      <c r="D28" s="606"/>
      <c r="E28" s="606"/>
      <c r="F28" s="606"/>
      <c r="G28" s="606"/>
      <c r="H28" s="418" t="s">
        <v>333</v>
      </c>
      <c r="I28" s="319"/>
      <c r="J28" s="438"/>
      <c r="K28" s="420" t="s">
        <v>108</v>
      </c>
      <c r="L28" s="123" t="s">
        <v>42</v>
      </c>
      <c r="N28" s="12"/>
    </row>
    <row r="29" spans="1:14" ht="17.25" customHeight="1">
      <c r="A29" s="99"/>
      <c r="B29" s="100"/>
      <c r="C29" s="605" t="s">
        <v>367</v>
      </c>
      <c r="D29" s="606"/>
      <c r="E29" s="606"/>
      <c r="F29" s="606"/>
      <c r="G29" s="606"/>
      <c r="H29" s="418" t="s">
        <v>334</v>
      </c>
      <c r="I29" s="325" t="str">
        <f>IF(I26="","",IF($I$31="乾　式","0.00",10^(7.203-1735.74/(I26+234))))</f>
        <v/>
      </c>
      <c r="J29" s="325" t="str">
        <f>IF(I26="","",IF($I$31="乾　式","0.00",10^(7.203-1735.74/(J26+234))))</f>
        <v/>
      </c>
      <c r="K29" s="420" t="s">
        <v>108</v>
      </c>
      <c r="L29" s="123" t="s">
        <v>42</v>
      </c>
      <c r="N29" s="12"/>
    </row>
    <row r="30" spans="1:14" ht="6" customHeight="1">
      <c r="A30" s="99"/>
      <c r="B30" s="100"/>
      <c r="C30" s="422"/>
      <c r="D30" s="419"/>
      <c r="E30" s="419"/>
      <c r="F30" s="419"/>
      <c r="G30" s="419"/>
      <c r="H30" s="418"/>
      <c r="I30" s="361"/>
      <c r="J30" s="361"/>
      <c r="K30" s="420"/>
      <c r="L30" s="123"/>
      <c r="N30" s="12"/>
    </row>
    <row r="31" spans="1:14" ht="17.25" customHeight="1">
      <c r="A31" s="99"/>
      <c r="B31" s="100"/>
      <c r="C31" s="401" t="s">
        <v>359</v>
      </c>
      <c r="D31" s="419"/>
      <c r="E31" s="101"/>
      <c r="F31" s="5"/>
      <c r="G31" s="419"/>
      <c r="H31" s="433"/>
      <c r="I31" s="439" t="s">
        <v>388</v>
      </c>
      <c r="J31" s="100"/>
      <c r="K31" s="420"/>
      <c r="L31" s="123"/>
      <c r="N31" s="8"/>
    </row>
    <row r="32" spans="1:14" ht="17.45" customHeight="1">
      <c r="A32" s="99"/>
      <c r="B32" s="100"/>
      <c r="C32" s="394" t="s">
        <v>320</v>
      </c>
      <c r="D32" s="97"/>
      <c r="E32" s="97"/>
      <c r="F32" s="97"/>
      <c r="G32" s="97"/>
      <c r="H32" s="97"/>
      <c r="I32" s="424"/>
      <c r="J32" s="424"/>
      <c r="K32" s="122"/>
      <c r="L32" s="126"/>
      <c r="N32" s="58"/>
    </row>
    <row r="33" spans="1:12" ht="20.45" customHeight="1">
      <c r="A33" s="99"/>
      <c r="B33" s="100"/>
      <c r="C33" s="394" t="s">
        <v>321</v>
      </c>
      <c r="D33" s="97"/>
      <c r="E33" s="97"/>
      <c r="F33" s="97"/>
      <c r="G33" s="97"/>
      <c r="H33" s="97"/>
      <c r="I33" s="97"/>
      <c r="J33" s="97"/>
      <c r="K33" s="122"/>
      <c r="L33" s="126"/>
    </row>
    <row r="34" spans="1:12" ht="18" customHeight="1">
      <c r="A34" s="99"/>
      <c r="B34" s="100"/>
      <c r="C34" s="591"/>
      <c r="D34" s="607"/>
      <c r="E34" s="607"/>
      <c r="F34" s="607"/>
      <c r="G34" s="607"/>
      <c r="H34" s="607"/>
      <c r="I34" s="272"/>
      <c r="J34" s="90"/>
      <c r="K34" s="122"/>
      <c r="L34" s="91"/>
    </row>
    <row r="35" spans="1:12" ht="13.35" customHeight="1" thickBot="1">
      <c r="A35" s="99"/>
      <c r="B35" s="100"/>
      <c r="C35" s="394"/>
      <c r="D35" s="97"/>
      <c r="E35" s="97"/>
      <c r="F35" s="97"/>
      <c r="G35" s="97"/>
      <c r="H35" s="97"/>
      <c r="I35" s="272"/>
      <c r="J35" s="90"/>
      <c r="K35" s="122"/>
      <c r="L35" s="91"/>
    </row>
    <row r="36" spans="1:12" ht="16.7" customHeight="1" thickBot="1">
      <c r="A36" s="99"/>
      <c r="B36" s="100"/>
      <c r="C36" s="394" t="s">
        <v>328</v>
      </c>
      <c r="D36" s="97"/>
      <c r="E36" s="97"/>
      <c r="F36" s="97"/>
      <c r="G36" s="97"/>
      <c r="H36" s="261" t="s">
        <v>314</v>
      </c>
      <c r="I36" s="326" t="str">
        <f>IF(COUNTBLANK(I24:I28)=0,I19*I16*(I17-I18)/(3600*I20)*100,"")</f>
        <v/>
      </c>
      <c r="J36" s="327" t="str">
        <f>IF(COUNTBLANK(J24:J28)=0,J19*J16*(J17-J18)/(3600*J20)*100,"")</f>
        <v/>
      </c>
      <c r="K36" s="122" t="s">
        <v>111</v>
      </c>
      <c r="L36" s="123" t="s">
        <v>41</v>
      </c>
    </row>
    <row r="37" spans="1:12" ht="4.7" customHeight="1" thickBot="1">
      <c r="A37" s="99"/>
      <c r="B37" s="100"/>
      <c r="C37" s="394"/>
      <c r="D37" s="97"/>
      <c r="E37" s="97"/>
      <c r="F37" s="97"/>
      <c r="G37" s="97"/>
      <c r="H37" s="97"/>
      <c r="I37" s="272"/>
      <c r="J37" s="90"/>
      <c r="K37" s="122"/>
      <c r="L37" s="123"/>
    </row>
    <row r="38" spans="1:12" ht="24" customHeight="1" thickBot="1">
      <c r="A38" s="99"/>
      <c r="B38" s="100"/>
      <c r="C38" s="90"/>
      <c r="D38" s="401"/>
      <c r="E38" s="272"/>
      <c r="F38" s="272"/>
      <c r="G38" s="272"/>
      <c r="H38" s="100"/>
      <c r="I38" s="127" t="s">
        <v>199</v>
      </c>
      <c r="J38" s="375" t="str">
        <f>IF(COUNTBLANK(I24:J28)=0,(I36+J36)/2,"")</f>
        <v/>
      </c>
      <c r="K38" s="122" t="s">
        <v>111</v>
      </c>
      <c r="L38" s="123" t="s">
        <v>41</v>
      </c>
    </row>
    <row r="39" spans="1:12" ht="6" customHeight="1" thickBot="1">
      <c r="A39" s="99"/>
      <c r="B39" s="100"/>
      <c r="C39" s="394"/>
      <c r="D39" s="100"/>
      <c r="E39" s="272"/>
      <c r="F39" s="272"/>
      <c r="G39" s="272"/>
      <c r="H39" s="272"/>
      <c r="I39" s="272"/>
      <c r="J39" s="272"/>
      <c r="K39" s="90"/>
      <c r="L39" s="91"/>
    </row>
    <row r="40" spans="1:12" ht="16.350000000000001" customHeight="1" thickBot="1">
      <c r="A40" s="99"/>
      <c r="B40" s="100"/>
      <c r="C40" s="401"/>
      <c r="D40" s="272"/>
      <c r="E40" s="272"/>
      <c r="F40" s="272"/>
      <c r="G40" s="272"/>
      <c r="H40" s="272"/>
      <c r="I40" s="101" t="s">
        <v>14</v>
      </c>
      <c r="J40" s="322" t="str">
        <f>IF(J38&lt;&gt;"",ABS(I36-J36)/J38,"")</f>
        <v/>
      </c>
      <c r="K40" s="372" t="s">
        <v>376</v>
      </c>
      <c r="L40" s="91"/>
    </row>
    <row r="41" spans="1:12" ht="8.4499999999999993" customHeight="1">
      <c r="A41" s="99"/>
      <c r="B41" s="100"/>
      <c r="C41" s="90"/>
      <c r="D41" s="272"/>
      <c r="E41" s="272"/>
      <c r="F41" s="272"/>
      <c r="G41" s="272"/>
      <c r="H41" s="272"/>
      <c r="I41" s="272"/>
      <c r="J41" s="272"/>
      <c r="K41" s="272"/>
      <c r="L41" s="91"/>
    </row>
    <row r="42" spans="1:12" ht="15" customHeight="1">
      <c r="A42" s="65" t="s">
        <v>144</v>
      </c>
      <c r="B42" s="401"/>
      <c r="C42" s="272"/>
      <c r="D42" s="272"/>
      <c r="E42" s="100"/>
      <c r="F42" s="100"/>
      <c r="G42" s="100" t="s">
        <v>146</v>
      </c>
      <c r="H42" s="272"/>
      <c r="I42" s="101"/>
      <c r="J42" s="109"/>
      <c r="K42" s="272"/>
      <c r="L42" s="91"/>
    </row>
    <row r="43" spans="1:12" ht="15" customHeight="1">
      <c r="A43" s="99"/>
      <c r="B43" s="100"/>
      <c r="C43" s="272"/>
      <c r="D43" s="272"/>
      <c r="E43" s="100"/>
      <c r="F43" s="100"/>
      <c r="G43" s="100"/>
      <c r="H43" s="272"/>
      <c r="I43" s="101"/>
      <c r="J43" s="109"/>
      <c r="K43" s="272"/>
      <c r="L43" s="91"/>
    </row>
    <row r="44" spans="1:12" ht="15" customHeight="1">
      <c r="A44" s="99"/>
      <c r="B44" s="100"/>
      <c r="C44" s="90"/>
      <c r="D44" s="272"/>
      <c r="E44" s="272"/>
      <c r="F44" s="272"/>
      <c r="G44" s="100"/>
      <c r="H44" s="272"/>
      <c r="I44" s="101"/>
      <c r="J44" s="109"/>
      <c r="K44" s="272"/>
      <c r="L44" s="91"/>
    </row>
    <row r="45" spans="1:12" ht="15" customHeight="1">
      <c r="A45" s="99"/>
      <c r="B45" s="100"/>
      <c r="C45" s="100"/>
      <c r="D45" s="100"/>
      <c r="E45" s="90"/>
      <c r="F45" s="90"/>
      <c r="G45" s="90"/>
      <c r="H45" s="90"/>
      <c r="I45" s="90"/>
      <c r="J45" s="90"/>
      <c r="K45" s="90"/>
      <c r="L45" s="91"/>
    </row>
    <row r="46" spans="1:12" ht="15" customHeight="1">
      <c r="A46" s="99"/>
      <c r="B46" s="100"/>
      <c r="C46" s="401"/>
      <c r="D46" s="90"/>
      <c r="E46" s="90"/>
      <c r="F46" s="90"/>
      <c r="G46" s="90"/>
      <c r="H46" s="90"/>
      <c r="I46" s="90"/>
      <c r="J46" s="90"/>
      <c r="K46" s="90"/>
      <c r="L46" s="91"/>
    </row>
    <row r="47" spans="1:12" ht="15" customHeight="1">
      <c r="A47" s="99"/>
      <c r="B47" s="100"/>
      <c r="C47" s="90"/>
      <c r="D47" s="90"/>
      <c r="E47" s="90"/>
      <c r="F47" s="90"/>
      <c r="G47" s="90"/>
      <c r="H47" s="90"/>
      <c r="I47" s="90"/>
      <c r="J47" s="90"/>
      <c r="K47" s="90"/>
      <c r="L47" s="91"/>
    </row>
    <row r="48" spans="1:12" ht="15" customHeight="1">
      <c r="A48" s="99"/>
      <c r="B48" s="100"/>
      <c r="C48" s="90"/>
      <c r="D48" s="90"/>
      <c r="E48" s="90"/>
      <c r="F48" s="90"/>
      <c r="G48" s="90"/>
      <c r="H48" s="90"/>
      <c r="I48" s="90"/>
      <c r="J48" s="90"/>
      <c r="K48" s="90"/>
      <c r="L48" s="91"/>
    </row>
    <row r="49" spans="1:12" ht="15" customHeight="1">
      <c r="A49" s="99"/>
      <c r="B49" s="100"/>
      <c r="C49" s="90"/>
      <c r="D49" s="90"/>
      <c r="E49" s="90"/>
      <c r="F49" s="90"/>
      <c r="G49" s="90"/>
      <c r="H49" s="90"/>
      <c r="I49" s="90"/>
      <c r="J49" s="90"/>
      <c r="K49" s="90"/>
      <c r="L49" s="91"/>
    </row>
    <row r="50" spans="1:12" ht="15" customHeight="1" thickBot="1">
      <c r="A50" s="128"/>
      <c r="B50" s="129"/>
      <c r="C50" s="111"/>
      <c r="D50" s="111"/>
      <c r="E50" s="111"/>
      <c r="F50" s="111"/>
      <c r="G50" s="111"/>
      <c r="H50" s="111"/>
      <c r="I50" s="130"/>
      <c r="J50" s="111"/>
      <c r="K50" s="111"/>
      <c r="L50" s="112"/>
    </row>
    <row r="51" spans="1:12" ht="8.4499999999999993" customHeight="1"/>
    <row r="52" spans="1:12" ht="14.25" thickBot="1"/>
    <row r="53" spans="1:12" ht="18.75" customHeight="1">
      <c r="A53" s="639" t="s">
        <v>143</v>
      </c>
      <c r="B53" s="640"/>
      <c r="C53" s="640"/>
      <c r="D53" s="640"/>
      <c r="E53" s="640"/>
      <c r="F53" s="640"/>
      <c r="G53" s="640"/>
      <c r="H53" s="640"/>
      <c r="I53" s="640"/>
      <c r="J53" s="640"/>
      <c r="K53" s="640"/>
      <c r="L53" s="641"/>
    </row>
    <row r="54" spans="1:12" ht="28.5" customHeight="1">
      <c r="A54" s="595" t="s">
        <v>302</v>
      </c>
      <c r="B54" s="596"/>
      <c r="C54" s="617" t="str">
        <f>+$C$3</f>
        <v>回転釜、固定釜(選択してください)　　（２．熱効率）</v>
      </c>
      <c r="D54" s="617"/>
      <c r="E54" s="617"/>
      <c r="F54" s="617"/>
      <c r="G54" s="617"/>
      <c r="H54" s="617"/>
      <c r="I54" s="617"/>
      <c r="J54" s="617"/>
      <c r="K54" s="617" t="str">
        <f>+$K$3</f>
        <v/>
      </c>
      <c r="L54" s="618"/>
    </row>
    <row r="55" spans="1:12" ht="18" customHeight="1" thickBot="1">
      <c r="A55" s="597" t="s">
        <v>303</v>
      </c>
      <c r="B55" s="598"/>
      <c r="C55" s="619" t="str">
        <f>+$C$4</f>
        <v/>
      </c>
      <c r="D55" s="619"/>
      <c r="E55" s="619"/>
      <c r="F55" s="619"/>
      <c r="G55" s="619"/>
      <c r="H55" s="619"/>
      <c r="I55" s="293" t="s">
        <v>115</v>
      </c>
      <c r="J55" s="620" t="str">
        <f>+$J$4</f>
        <v/>
      </c>
      <c r="K55" s="620"/>
      <c r="L55" s="621"/>
    </row>
    <row r="56" spans="1:12" ht="15.75" customHeight="1">
      <c r="A56" s="629" t="s">
        <v>8</v>
      </c>
      <c r="B56" s="630"/>
      <c r="C56" s="630" t="s">
        <v>23</v>
      </c>
      <c r="D56" s="633"/>
      <c r="E56" s="633"/>
      <c r="F56" s="633"/>
      <c r="G56" s="630" t="s">
        <v>24</v>
      </c>
      <c r="H56" s="295"/>
      <c r="I56" s="630" t="s">
        <v>33</v>
      </c>
      <c r="J56" s="295"/>
      <c r="K56" s="630" t="s">
        <v>369</v>
      </c>
      <c r="L56" s="291"/>
    </row>
    <row r="57" spans="1:12" ht="15.75" customHeight="1" thickBot="1">
      <c r="A57" s="631" t="s">
        <v>15</v>
      </c>
      <c r="B57" s="534"/>
      <c r="C57" s="534"/>
      <c r="D57" s="634"/>
      <c r="E57" s="634"/>
      <c r="F57" s="634"/>
      <c r="G57" s="534"/>
      <c r="H57" s="296"/>
      <c r="I57" s="534"/>
      <c r="J57" s="296"/>
      <c r="K57" s="534"/>
      <c r="L57" s="10"/>
    </row>
    <row r="58" spans="1:12" ht="15" customHeight="1">
      <c r="A58" s="131"/>
      <c r="B58" s="272"/>
      <c r="C58" s="272"/>
      <c r="D58" s="132"/>
      <c r="E58" s="132"/>
      <c r="F58" s="132"/>
      <c r="G58" s="133"/>
      <c r="H58" s="400"/>
      <c r="I58" s="272"/>
      <c r="J58" s="134"/>
      <c r="K58" s="133"/>
      <c r="L58" s="135"/>
    </row>
    <row r="59" spans="1:12" ht="22.5" customHeight="1">
      <c r="A59" s="99"/>
      <c r="B59" s="93" t="s">
        <v>97</v>
      </c>
      <c r="C59" s="100"/>
      <c r="D59" s="90"/>
      <c r="E59" s="90"/>
      <c r="F59" s="90"/>
      <c r="G59" s="90"/>
      <c r="H59" s="90"/>
      <c r="I59" s="90"/>
      <c r="J59" s="90"/>
      <c r="K59" s="90"/>
      <c r="L59" s="91"/>
    </row>
    <row r="60" spans="1:12" ht="15.6" customHeight="1">
      <c r="A60" s="99"/>
      <c r="B60" s="100"/>
      <c r="C60" s="635" t="s">
        <v>347</v>
      </c>
      <c r="D60" s="635"/>
      <c r="E60" s="635"/>
      <c r="F60" s="635"/>
      <c r="G60" s="635"/>
      <c r="H60" s="635"/>
      <c r="I60" s="635"/>
      <c r="J60" s="635"/>
      <c r="K60" s="635"/>
      <c r="L60" s="91"/>
    </row>
    <row r="61" spans="1:12" ht="15.6" customHeight="1">
      <c r="A61" s="99"/>
      <c r="B61" s="100"/>
      <c r="C61" s="635"/>
      <c r="D61" s="635"/>
      <c r="E61" s="635"/>
      <c r="F61" s="635"/>
      <c r="G61" s="635"/>
      <c r="H61" s="635"/>
      <c r="I61" s="635"/>
      <c r="J61" s="635"/>
      <c r="K61" s="635"/>
      <c r="L61" s="91"/>
    </row>
    <row r="62" spans="1:12" ht="15.6" customHeight="1">
      <c r="A62" s="99"/>
      <c r="B62" s="100"/>
      <c r="C62" s="635"/>
      <c r="D62" s="635"/>
      <c r="E62" s="635"/>
      <c r="F62" s="635"/>
      <c r="G62" s="635"/>
      <c r="H62" s="635"/>
      <c r="I62" s="635"/>
      <c r="J62" s="635"/>
      <c r="K62" s="635"/>
      <c r="L62" s="91"/>
    </row>
    <row r="63" spans="1:12" ht="15.6" customHeight="1">
      <c r="A63" s="99"/>
      <c r="B63" s="100"/>
      <c r="C63" s="635"/>
      <c r="D63" s="635"/>
      <c r="E63" s="635"/>
      <c r="F63" s="635"/>
      <c r="G63" s="635"/>
      <c r="H63" s="635"/>
      <c r="I63" s="635"/>
      <c r="J63" s="635"/>
      <c r="K63" s="635"/>
      <c r="L63" s="91"/>
    </row>
    <row r="64" spans="1:12" ht="15" customHeight="1">
      <c r="A64" s="99"/>
      <c r="B64" s="100"/>
      <c r="C64" s="90"/>
      <c r="D64" s="394"/>
      <c r="E64" s="272"/>
      <c r="F64" s="272"/>
      <c r="G64" s="394"/>
      <c r="H64" s="272"/>
      <c r="I64" s="90"/>
      <c r="J64" s="90"/>
      <c r="K64" s="90"/>
      <c r="L64" s="91"/>
    </row>
    <row r="65" spans="1:14" ht="15" customHeight="1">
      <c r="A65" s="99"/>
      <c r="B65" s="100"/>
      <c r="C65" s="90"/>
      <c r="D65" s="394"/>
      <c r="E65" s="272"/>
      <c r="F65" s="272"/>
      <c r="G65" s="394"/>
      <c r="H65" s="272"/>
      <c r="I65" s="90"/>
      <c r="J65" s="90"/>
      <c r="K65" s="90"/>
      <c r="L65" s="91"/>
    </row>
    <row r="66" spans="1:14" ht="15" customHeight="1">
      <c r="A66" s="99"/>
      <c r="B66" s="100"/>
      <c r="C66" s="90"/>
      <c r="D66" s="90"/>
      <c r="E66" s="90"/>
      <c r="F66" s="90"/>
      <c r="G66" s="100"/>
      <c r="H66" s="100"/>
      <c r="I66" s="272" t="s">
        <v>8</v>
      </c>
      <c r="J66" s="272" t="s">
        <v>15</v>
      </c>
      <c r="K66" s="100"/>
      <c r="L66" s="91"/>
      <c r="N66" s="11"/>
    </row>
    <row r="67" spans="1:14" ht="16.5" customHeight="1">
      <c r="A67" s="99"/>
      <c r="B67" s="100"/>
      <c r="C67" s="90" t="s">
        <v>280</v>
      </c>
      <c r="D67" s="90"/>
      <c r="E67" s="100"/>
      <c r="F67" s="100"/>
      <c r="G67" s="100"/>
      <c r="H67" s="259" t="s">
        <v>200</v>
      </c>
      <c r="I67" s="320"/>
      <c r="J67" s="320"/>
      <c r="K67" s="122" t="s">
        <v>98</v>
      </c>
      <c r="L67" s="123" t="s">
        <v>42</v>
      </c>
      <c r="N67" s="11"/>
    </row>
    <row r="68" spans="1:14" ht="15" customHeight="1">
      <c r="A68" s="99"/>
      <c r="B68" s="100"/>
      <c r="C68" s="90" t="s">
        <v>281</v>
      </c>
      <c r="D68" s="90"/>
      <c r="E68" s="100"/>
      <c r="F68" s="100"/>
      <c r="G68" s="100"/>
      <c r="H68" s="259" t="s">
        <v>201</v>
      </c>
      <c r="I68" s="321">
        <v>2260</v>
      </c>
      <c r="J68" s="321">
        <v>2260</v>
      </c>
      <c r="K68" s="122" t="s">
        <v>118</v>
      </c>
      <c r="L68" s="124"/>
    </row>
    <row r="69" spans="1:14" ht="16.5" customHeight="1">
      <c r="A69" s="99"/>
      <c r="B69" s="100"/>
      <c r="C69" s="90" t="s">
        <v>348</v>
      </c>
      <c r="D69" s="90"/>
      <c r="E69" s="100"/>
      <c r="F69" s="100"/>
      <c r="G69" s="100"/>
      <c r="H69" s="259" t="s">
        <v>349</v>
      </c>
      <c r="I69" s="428" t="str">
        <f>IF(COUNTBLANK(I74:I78)=0,(I74*I75*(I77+I78-I79)*273/3600/101.3/(273+I76)),"")</f>
        <v/>
      </c>
      <c r="J69" s="428" t="str">
        <f>IF(COUNTBLANK(J74:J78)=0,(J74*J75*(J77+J78-J79)*273/3600/101.3/(273+J76)),"")</f>
        <v/>
      </c>
      <c r="K69" s="122" t="s">
        <v>76</v>
      </c>
      <c r="L69" s="123" t="s">
        <v>59</v>
      </c>
      <c r="N69" s="12"/>
    </row>
    <row r="70" spans="1:14" ht="9" customHeight="1">
      <c r="A70" s="99"/>
      <c r="B70" s="100"/>
      <c r="C70" s="90"/>
      <c r="D70" s="90"/>
      <c r="E70" s="100"/>
      <c r="F70" s="100"/>
      <c r="G70" s="100"/>
      <c r="H70" s="259"/>
      <c r="I70" s="434"/>
      <c r="J70" s="434"/>
      <c r="K70" s="122"/>
      <c r="L70" s="123"/>
      <c r="N70" s="12"/>
    </row>
    <row r="71" spans="1:14" ht="15" customHeight="1">
      <c r="A71" s="99"/>
      <c r="B71" s="100"/>
      <c r="C71" s="429" t="s">
        <v>297</v>
      </c>
      <c r="D71" s="430"/>
      <c r="E71" s="275"/>
      <c r="F71" s="275"/>
      <c r="G71" s="275"/>
      <c r="H71" s="275"/>
      <c r="I71" s="275"/>
      <c r="J71" s="275"/>
      <c r="K71" s="275"/>
      <c r="L71" s="125"/>
      <c r="N71" s="12"/>
    </row>
    <row r="72" spans="1:14" ht="19.5" customHeight="1">
      <c r="A72" s="99"/>
      <c r="B72" s="100"/>
      <c r="C72" s="396"/>
      <c r="D72" s="396"/>
      <c r="E72" s="396"/>
      <c r="F72" s="396"/>
      <c r="G72" s="120"/>
      <c r="H72" s="431"/>
      <c r="I72" s="431"/>
      <c r="J72" s="122"/>
      <c r="K72" s="122"/>
      <c r="L72" s="125"/>
      <c r="N72" s="12"/>
    </row>
    <row r="73" spans="1:14" ht="15" customHeight="1">
      <c r="A73" s="99"/>
      <c r="B73" s="100"/>
      <c r="C73" s="396"/>
      <c r="D73" s="396"/>
      <c r="E73" s="396"/>
      <c r="F73" s="396"/>
      <c r="G73" s="120"/>
      <c r="H73" s="431"/>
      <c r="I73" s="431"/>
      <c r="J73" s="122"/>
      <c r="K73" s="122"/>
      <c r="L73" s="125"/>
      <c r="N73" s="12"/>
    </row>
    <row r="74" spans="1:14" ht="16.5" customHeight="1">
      <c r="A74" s="99"/>
      <c r="B74" s="100"/>
      <c r="C74" s="612" t="s">
        <v>282</v>
      </c>
      <c r="D74" s="606"/>
      <c r="E74" s="606"/>
      <c r="F74" s="419"/>
      <c r="G74" s="417"/>
      <c r="H74" s="418" t="s">
        <v>322</v>
      </c>
      <c r="I74" s="316"/>
      <c r="J74" s="440"/>
      <c r="K74" s="420" t="s">
        <v>202</v>
      </c>
      <c r="L74" s="123" t="s">
        <v>59</v>
      </c>
      <c r="N74" s="11"/>
    </row>
    <row r="75" spans="1:14" ht="16.5" customHeight="1">
      <c r="A75" s="99"/>
      <c r="B75" s="100"/>
      <c r="C75" s="612" t="s">
        <v>283</v>
      </c>
      <c r="D75" s="606"/>
      <c r="E75" s="606"/>
      <c r="F75" s="606"/>
      <c r="G75" s="417"/>
      <c r="H75" s="418" t="s">
        <v>323</v>
      </c>
      <c r="I75" s="317"/>
      <c r="J75" s="441"/>
      <c r="K75" s="432" t="s">
        <v>203</v>
      </c>
      <c r="L75" s="123" t="s">
        <v>78</v>
      </c>
    </row>
    <row r="76" spans="1:14" ht="16.5" customHeight="1">
      <c r="A76" s="99"/>
      <c r="B76" s="100"/>
      <c r="C76" s="612" t="s">
        <v>284</v>
      </c>
      <c r="D76" s="606"/>
      <c r="E76" s="606"/>
      <c r="F76" s="606"/>
      <c r="G76" s="606"/>
      <c r="H76" s="418" t="s">
        <v>324</v>
      </c>
      <c r="I76" s="318"/>
      <c r="J76" s="442"/>
      <c r="K76" s="420" t="s">
        <v>71</v>
      </c>
      <c r="L76" s="123" t="s">
        <v>41</v>
      </c>
    </row>
    <row r="77" spans="1:14" ht="16.5" customHeight="1">
      <c r="A77" s="99"/>
      <c r="B77" s="100"/>
      <c r="C77" s="612" t="s">
        <v>285</v>
      </c>
      <c r="D77" s="606"/>
      <c r="E77" s="606"/>
      <c r="F77" s="606"/>
      <c r="G77" s="606"/>
      <c r="H77" s="418" t="s">
        <v>325</v>
      </c>
      <c r="I77" s="319"/>
      <c r="J77" s="443"/>
      <c r="K77" s="420" t="s">
        <v>108</v>
      </c>
      <c r="L77" s="123" t="s">
        <v>42</v>
      </c>
    </row>
    <row r="78" spans="1:14" ht="16.5" customHeight="1">
      <c r="A78" s="99"/>
      <c r="B78" s="100"/>
      <c r="C78" s="605" t="s">
        <v>286</v>
      </c>
      <c r="D78" s="606"/>
      <c r="E78" s="606"/>
      <c r="F78" s="606"/>
      <c r="G78" s="606"/>
      <c r="H78" s="418" t="s">
        <v>326</v>
      </c>
      <c r="I78" s="319"/>
      <c r="J78" s="443"/>
      <c r="K78" s="420" t="s">
        <v>108</v>
      </c>
      <c r="L78" s="123" t="s">
        <v>42</v>
      </c>
    </row>
    <row r="79" spans="1:14" ht="16.5" customHeight="1">
      <c r="A79" s="99"/>
      <c r="B79" s="100"/>
      <c r="C79" s="605" t="s">
        <v>287</v>
      </c>
      <c r="D79" s="606"/>
      <c r="E79" s="606"/>
      <c r="F79" s="606"/>
      <c r="G79" s="606"/>
      <c r="H79" s="418" t="s">
        <v>327</v>
      </c>
      <c r="I79" s="325" t="str">
        <f>IF(I76="","",IF($I$81="乾　式","0.00",10^(7.203-1735.74/(I76+234))))</f>
        <v/>
      </c>
      <c r="J79" s="325" t="str">
        <f>IF(J76="","",IF($I$81="乾　式","0.00",10^(7.203-1735.74/(J76+234))))</f>
        <v/>
      </c>
      <c r="K79" s="420" t="s">
        <v>108</v>
      </c>
      <c r="L79" s="123" t="s">
        <v>42</v>
      </c>
    </row>
    <row r="80" spans="1:14" ht="6" customHeight="1">
      <c r="A80" s="99"/>
      <c r="B80" s="100"/>
      <c r="C80" s="422"/>
      <c r="D80" s="419"/>
      <c r="E80" s="419"/>
      <c r="F80" s="419"/>
      <c r="G80" s="419"/>
      <c r="H80" s="418"/>
      <c r="I80" s="361"/>
      <c r="J80" s="361"/>
      <c r="K80" s="420"/>
      <c r="L80" s="123"/>
    </row>
    <row r="81" spans="1:14" ht="17.25" customHeight="1">
      <c r="A81" s="99"/>
      <c r="B81" s="100"/>
      <c r="C81" s="401" t="s">
        <v>359</v>
      </c>
      <c r="D81" s="419"/>
      <c r="E81" s="101"/>
      <c r="F81" s="5"/>
      <c r="G81" s="419"/>
      <c r="H81" s="433"/>
      <c r="I81" s="444" t="s">
        <v>388</v>
      </c>
      <c r="J81" s="100"/>
      <c r="K81" s="420"/>
      <c r="L81" s="123"/>
      <c r="N81" s="8"/>
    </row>
    <row r="82" spans="1:14" ht="17.45" customHeight="1">
      <c r="A82" s="99"/>
      <c r="B82" s="100"/>
      <c r="C82" s="394" t="s">
        <v>320</v>
      </c>
      <c r="D82" s="97"/>
      <c r="E82" s="97"/>
      <c r="F82" s="97"/>
      <c r="G82" s="97"/>
      <c r="H82" s="97"/>
      <c r="I82" s="424"/>
      <c r="J82" s="424"/>
      <c r="K82" s="122"/>
      <c r="L82" s="126"/>
      <c r="N82" s="58"/>
    </row>
    <row r="83" spans="1:14" ht="20.45" customHeight="1">
      <c r="A83" s="99"/>
      <c r="B83" s="100"/>
      <c r="C83" s="394" t="s">
        <v>321</v>
      </c>
      <c r="D83" s="97"/>
      <c r="E83" s="97"/>
      <c r="F83" s="97"/>
      <c r="G83" s="97"/>
      <c r="H83" s="97"/>
      <c r="I83" s="97"/>
      <c r="J83" s="97"/>
      <c r="K83" s="122"/>
      <c r="L83" s="126"/>
    </row>
    <row r="84" spans="1:14" ht="15" customHeight="1">
      <c r="A84" s="99"/>
      <c r="B84" s="100"/>
      <c r="C84" s="591"/>
      <c r="D84" s="607"/>
      <c r="E84" s="607"/>
      <c r="F84" s="607"/>
      <c r="G84" s="607"/>
      <c r="H84" s="607"/>
      <c r="I84" s="272"/>
      <c r="J84" s="90"/>
      <c r="K84" s="122"/>
      <c r="L84" s="91"/>
    </row>
    <row r="85" spans="1:14" ht="19.5" customHeight="1" thickBot="1">
      <c r="A85" s="99"/>
      <c r="B85" s="100"/>
      <c r="C85" s="394"/>
      <c r="D85" s="97"/>
      <c r="E85" s="97"/>
      <c r="F85" s="97"/>
      <c r="G85" s="97"/>
      <c r="H85" s="97"/>
      <c r="I85" s="272"/>
      <c r="J85" s="90"/>
      <c r="K85" s="122"/>
      <c r="L85" s="91"/>
    </row>
    <row r="86" spans="1:14" ht="19.350000000000001" customHeight="1" thickBot="1">
      <c r="A86" s="99"/>
      <c r="B86" s="100"/>
      <c r="C86" s="394" t="s">
        <v>298</v>
      </c>
      <c r="D86" s="394"/>
      <c r="E86" s="100"/>
      <c r="F86" s="100"/>
      <c r="G86" s="100"/>
      <c r="H86" s="259" t="s">
        <v>315</v>
      </c>
      <c r="I86" s="312" t="str">
        <f>IF(COUNTBLANK(I74:I78)=0,I68*I67/(3600*I69)*100,"")</f>
        <v/>
      </c>
      <c r="J86" s="312" t="str">
        <f>IF(COUNTBLANK(J74:J78)=0,J68*J67/(3600*J69)*100,"")</f>
        <v/>
      </c>
      <c r="K86" s="137" t="s">
        <v>96</v>
      </c>
      <c r="L86" s="123" t="s">
        <v>41</v>
      </c>
    </row>
    <row r="87" spans="1:14" ht="4.5" customHeight="1" thickBot="1">
      <c r="A87" s="99"/>
      <c r="B87" s="100"/>
      <c r="C87" s="272"/>
      <c r="D87" s="394"/>
      <c r="E87" s="100"/>
      <c r="F87" s="100"/>
      <c r="G87" s="100"/>
      <c r="H87" s="100"/>
      <c r="I87" s="272"/>
      <c r="J87" s="313"/>
      <c r="K87" s="136"/>
      <c r="L87" s="123"/>
    </row>
    <row r="88" spans="1:14" ht="25.7" customHeight="1" thickBot="1">
      <c r="A88" s="99"/>
      <c r="B88" s="100"/>
      <c r="C88" s="90"/>
      <c r="D88" s="90"/>
      <c r="E88" s="100"/>
      <c r="F88" s="100"/>
      <c r="G88" s="100"/>
      <c r="H88" s="100"/>
      <c r="I88" s="138" t="s">
        <v>299</v>
      </c>
      <c r="J88" s="374" t="str">
        <f>IF(COUNTBLANK(I86:J86)=0,(I86+J86)/2,"")</f>
        <v/>
      </c>
      <c r="K88" s="137" t="s">
        <v>96</v>
      </c>
      <c r="L88" s="123" t="s">
        <v>41</v>
      </c>
    </row>
    <row r="89" spans="1:14" ht="4.5" customHeight="1" thickBot="1">
      <c r="A89" s="99"/>
      <c r="B89" s="100"/>
      <c r="C89" s="100"/>
      <c r="D89" s="272"/>
      <c r="E89" s="100"/>
      <c r="F89" s="100"/>
      <c r="G89" s="100"/>
      <c r="H89" s="272"/>
      <c r="I89" s="272"/>
      <c r="J89" s="314"/>
      <c r="K89" s="272"/>
      <c r="L89" s="91"/>
    </row>
    <row r="90" spans="1:14" ht="16.5" customHeight="1" thickBot="1">
      <c r="A90" s="99"/>
      <c r="B90" s="100"/>
      <c r="C90" s="272"/>
      <c r="D90" s="272"/>
      <c r="E90" s="100"/>
      <c r="F90" s="100"/>
      <c r="G90" s="100"/>
      <c r="H90" s="272"/>
      <c r="I90" s="101" t="s">
        <v>14</v>
      </c>
      <c r="J90" s="315" t="str">
        <f>IF(J88&lt;&gt;"",ABS(I86-J86)/J88,"")</f>
        <v/>
      </c>
      <c r="K90" s="372" t="s">
        <v>376</v>
      </c>
      <c r="L90" s="91"/>
    </row>
    <row r="91" spans="1:14" ht="15" customHeight="1">
      <c r="A91" s="99"/>
      <c r="B91" s="100"/>
      <c r="C91" s="272"/>
      <c r="D91" s="272"/>
      <c r="E91" s="100"/>
      <c r="F91" s="100"/>
      <c r="G91" s="100"/>
      <c r="H91" s="272"/>
      <c r="I91" s="101"/>
      <c r="J91" s="109"/>
      <c r="K91" s="272"/>
      <c r="L91" s="91"/>
    </row>
    <row r="92" spans="1:14" ht="15" customHeight="1">
      <c r="A92" s="65" t="s">
        <v>144</v>
      </c>
      <c r="B92" s="401"/>
      <c r="C92" s="272"/>
      <c r="D92" s="272"/>
      <c r="E92" s="100"/>
      <c r="F92" s="100"/>
      <c r="G92" s="100" t="s">
        <v>145</v>
      </c>
      <c r="H92" s="272"/>
      <c r="I92" s="101"/>
      <c r="J92" s="109"/>
      <c r="K92" s="272"/>
      <c r="L92" s="91"/>
    </row>
    <row r="93" spans="1:14" ht="15" customHeight="1">
      <c r="A93" s="99"/>
      <c r="B93" s="100"/>
      <c r="C93" s="272"/>
      <c r="D93" s="272"/>
      <c r="E93" s="100"/>
      <c r="F93" s="100"/>
      <c r="G93" s="100"/>
      <c r="H93" s="272"/>
      <c r="I93" s="101"/>
      <c r="J93" s="109"/>
      <c r="K93" s="272"/>
      <c r="L93" s="91"/>
    </row>
    <row r="94" spans="1:14" ht="15" customHeight="1">
      <c r="A94" s="99"/>
      <c r="B94" s="100"/>
      <c r="C94" s="90"/>
      <c r="D94" s="272"/>
      <c r="E94" s="272"/>
      <c r="F94" s="272"/>
      <c r="G94" s="100"/>
      <c r="H94" s="272"/>
      <c r="I94" s="101"/>
      <c r="J94" s="109"/>
      <c r="K94" s="272"/>
      <c r="L94" s="91"/>
    </row>
    <row r="95" spans="1:14" ht="15" customHeight="1">
      <c r="A95" s="99"/>
      <c r="B95" s="100"/>
      <c r="C95" s="100"/>
      <c r="D95" s="100"/>
      <c r="E95" s="90"/>
      <c r="F95" s="90"/>
      <c r="G95" s="90"/>
      <c r="H95" s="90"/>
      <c r="I95" s="90"/>
      <c r="J95" s="90"/>
      <c r="K95" s="90"/>
      <c r="L95" s="91"/>
    </row>
    <row r="96" spans="1:14" ht="15" customHeight="1">
      <c r="A96" s="99"/>
      <c r="B96" s="100"/>
      <c r="C96" s="401"/>
      <c r="D96" s="90"/>
      <c r="E96" s="90"/>
      <c r="F96" s="90"/>
      <c r="G96" s="90"/>
      <c r="H96" s="90"/>
      <c r="I96" s="90"/>
      <c r="J96" s="90"/>
      <c r="K96" s="90"/>
      <c r="L96" s="91"/>
    </row>
    <row r="97" spans="1:12" ht="15" customHeight="1">
      <c r="A97" s="99"/>
      <c r="B97" s="100"/>
      <c r="C97" s="90"/>
      <c r="D97" s="90"/>
      <c r="E97" s="90"/>
      <c r="F97" s="90"/>
      <c r="G97" s="90"/>
      <c r="H97" s="90"/>
      <c r="I97" s="90"/>
      <c r="J97" s="90"/>
      <c r="K97" s="90"/>
      <c r="L97" s="91"/>
    </row>
    <row r="98" spans="1:12" ht="15" customHeight="1">
      <c r="A98" s="99"/>
      <c r="B98" s="100"/>
      <c r="C98" s="90"/>
      <c r="D98" s="90"/>
      <c r="E98" s="90"/>
      <c r="F98" s="90"/>
      <c r="G98" s="90"/>
      <c r="H98" s="90"/>
      <c r="I98" s="90"/>
      <c r="J98" s="90"/>
      <c r="K98" s="90"/>
      <c r="L98" s="91"/>
    </row>
    <row r="99" spans="1:12" ht="15" customHeight="1">
      <c r="A99" s="99"/>
      <c r="B99" s="100"/>
      <c r="C99" s="90"/>
      <c r="D99" s="90"/>
      <c r="E99" s="90"/>
      <c r="F99" s="90"/>
      <c r="G99" s="90"/>
      <c r="H99" s="90"/>
      <c r="I99" s="90"/>
      <c r="J99" s="90"/>
      <c r="K99" s="90"/>
      <c r="L99" s="91"/>
    </row>
    <row r="100" spans="1:12" ht="15" customHeight="1">
      <c r="A100" s="99"/>
      <c r="B100" s="100"/>
      <c r="C100" s="90"/>
      <c r="D100" s="90"/>
      <c r="E100" s="90"/>
      <c r="F100" s="90"/>
      <c r="G100" s="90"/>
      <c r="H100" s="90"/>
      <c r="I100" s="90"/>
      <c r="J100" s="90"/>
      <c r="K100" s="90"/>
      <c r="L100" s="91"/>
    </row>
    <row r="101" spans="1:12" ht="15" customHeight="1">
      <c r="A101" s="99"/>
      <c r="B101" s="100"/>
      <c r="C101" s="90"/>
      <c r="D101" s="90"/>
      <c r="E101" s="90"/>
      <c r="F101" s="90"/>
      <c r="G101" s="90"/>
      <c r="H101" s="90"/>
      <c r="I101" s="90"/>
      <c r="J101" s="90"/>
      <c r="K101" s="90"/>
      <c r="L101" s="91"/>
    </row>
    <row r="102" spans="1:12" ht="15" customHeight="1">
      <c r="A102" s="99"/>
      <c r="B102" s="100"/>
      <c r="C102" s="90"/>
      <c r="D102" s="90"/>
      <c r="E102" s="90"/>
      <c r="F102" s="90"/>
      <c r="G102" s="90"/>
      <c r="H102" s="90"/>
      <c r="I102" s="90"/>
      <c r="J102" s="90"/>
      <c r="K102" s="90"/>
      <c r="L102" s="91"/>
    </row>
    <row r="103" spans="1:12" ht="15" customHeight="1">
      <c r="A103" s="99"/>
      <c r="B103" s="100"/>
      <c r="C103" s="90"/>
      <c r="D103" s="90"/>
      <c r="E103" s="90"/>
      <c r="F103" s="90"/>
      <c r="G103" s="90"/>
      <c r="H103" s="90"/>
      <c r="I103" s="90"/>
      <c r="J103" s="90"/>
      <c r="K103" s="90"/>
      <c r="L103" s="91"/>
    </row>
    <row r="104" spans="1:12" ht="15" customHeight="1" thickBot="1">
      <c r="A104" s="128"/>
      <c r="B104" s="129"/>
      <c r="C104" s="111"/>
      <c r="D104" s="111"/>
      <c r="E104" s="111"/>
      <c r="F104" s="111"/>
      <c r="G104" s="111"/>
      <c r="H104" s="111"/>
      <c r="I104" s="111"/>
      <c r="J104" s="111"/>
      <c r="K104" s="111"/>
      <c r="L104" s="112"/>
    </row>
    <row r="105" spans="1:12" ht="8.1" customHeight="1"/>
  </sheetData>
  <sheetProtection password="CC9A" sheet="1" objects="1" scenarios="1" formatCells="0" formatRows="0" insertRows="0" deleteRows="0"/>
  <mergeCells count="47">
    <mergeCell ref="A2:L2"/>
    <mergeCell ref="K3:L3"/>
    <mergeCell ref="C5:C6"/>
    <mergeCell ref="J4:L4"/>
    <mergeCell ref="J55:L55"/>
    <mergeCell ref="C20:E20"/>
    <mergeCell ref="C24:E24"/>
    <mergeCell ref="C26:G26"/>
    <mergeCell ref="C27:G27"/>
    <mergeCell ref="G5:G6"/>
    <mergeCell ref="C25:F25"/>
    <mergeCell ref="A53:L53"/>
    <mergeCell ref="K54:L54"/>
    <mergeCell ref="C28:G28"/>
    <mergeCell ref="C29:G29"/>
    <mergeCell ref="A55:B55"/>
    <mergeCell ref="C79:G79"/>
    <mergeCell ref="C84:H84"/>
    <mergeCell ref="C56:C57"/>
    <mergeCell ref="C74:E74"/>
    <mergeCell ref="C75:F75"/>
    <mergeCell ref="C76:G76"/>
    <mergeCell ref="C77:G77"/>
    <mergeCell ref="G56:G57"/>
    <mergeCell ref="D56:F56"/>
    <mergeCell ref="D57:F57"/>
    <mergeCell ref="C78:G78"/>
    <mergeCell ref="C60:K63"/>
    <mergeCell ref="C55:H55"/>
    <mergeCell ref="C34:H34"/>
    <mergeCell ref="K56:K57"/>
    <mergeCell ref="C54:J54"/>
    <mergeCell ref="A56:B56"/>
    <mergeCell ref="A57:B57"/>
    <mergeCell ref="A54:B54"/>
    <mergeCell ref="I56:I57"/>
    <mergeCell ref="A3:B3"/>
    <mergeCell ref="A4:B4"/>
    <mergeCell ref="A5:B5"/>
    <mergeCell ref="A6:B6"/>
    <mergeCell ref="C8:K12"/>
    <mergeCell ref="C3:J3"/>
    <mergeCell ref="C4:H4"/>
    <mergeCell ref="D5:F5"/>
    <mergeCell ref="D6:F6"/>
    <mergeCell ref="I5:I6"/>
    <mergeCell ref="K5:K6"/>
  </mergeCells>
  <phoneticPr fontId="3"/>
  <conditionalFormatting sqref="J40">
    <cfRule type="cellIs" dxfId="6" priority="4" stopIfTrue="1" operator="greaterThan">
      <formula>0.05</formula>
    </cfRule>
  </conditionalFormatting>
  <conditionalFormatting sqref="J42:J43">
    <cfRule type="cellIs" dxfId="5" priority="1" stopIfTrue="1" operator="greaterThan">
      <formula>0.05</formula>
    </cfRule>
  </conditionalFormatting>
  <dataValidations count="1">
    <dataValidation type="list" allowBlank="1" showInputMessage="1" showErrorMessage="1" sqref="I81 I31">
      <formula1>"（選択）,湿　式,乾　式"</formula1>
    </dataValidation>
  </dataValidations>
  <pageMargins left="0.78740157480314965" right="0.51181102362204722" top="0.59055118110236227" bottom="0.59055118110236227" header="0.19685039370078741" footer="0.19685039370078741"/>
  <pageSetup paperSize="9" fitToHeight="0" orientation="portrait" r:id="rId1"/>
  <headerFooter alignWithMargins="0"/>
  <rowBreaks count="2" manualBreakCount="2">
    <brk id="51" max="16383" man="1"/>
    <brk id="105" max="16383" man="1"/>
  </rowBreaks>
  <ignoredErrors>
    <ignoredError sqref="J20"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65"/>
  <sheetViews>
    <sheetView view="pageBreakPreview" zoomScaleNormal="100" zoomScaleSheetLayoutView="100" workbookViewId="0">
      <selection activeCell="D5" sqref="D5:E5"/>
    </sheetView>
  </sheetViews>
  <sheetFormatPr defaultColWidth="9" defaultRowHeight="13.5"/>
  <cols>
    <col min="1" max="1" width="3.25" style="3" customWidth="1"/>
    <col min="2" max="2" width="5.5" style="3" customWidth="1"/>
    <col min="3" max="4" width="9.125" style="3" customWidth="1"/>
    <col min="5" max="5" width="12.125" style="3" customWidth="1"/>
    <col min="6" max="6" width="8.125" style="3" customWidth="1"/>
    <col min="7" max="8" width="8.875" style="3" customWidth="1"/>
    <col min="9" max="9" width="8.25" style="3" customWidth="1"/>
    <col min="10" max="10" width="7.875" style="3" customWidth="1"/>
    <col min="11" max="11" width="8.5" style="3" customWidth="1"/>
    <col min="12" max="12" width="5.5" style="3" customWidth="1"/>
    <col min="13" max="16384" width="9" style="3"/>
  </cols>
  <sheetData>
    <row r="1" spans="1:12" ht="15" customHeight="1" thickBot="1"/>
    <row r="2" spans="1:12" s="11" customFormat="1" ht="18.75" customHeight="1">
      <c r="A2" s="614" t="s">
        <v>139</v>
      </c>
      <c r="B2" s="615"/>
      <c r="C2" s="615"/>
      <c r="D2" s="615"/>
      <c r="E2" s="615"/>
      <c r="F2" s="615"/>
      <c r="G2" s="615"/>
      <c r="H2" s="615"/>
      <c r="I2" s="615"/>
      <c r="J2" s="615"/>
      <c r="K2" s="616"/>
    </row>
    <row r="3" spans="1:12" s="11" customFormat="1" ht="28.5" customHeight="1">
      <c r="A3" s="595" t="s">
        <v>302</v>
      </c>
      <c r="B3" s="596"/>
      <c r="C3" s="617" t="str">
        <f>+表紙!B3&amp;"　　（　３．立上り性能　）"</f>
        <v>回転釜、固定釜(選択してください)　　（　３．立上り性能　）</v>
      </c>
      <c r="D3" s="642"/>
      <c r="E3" s="642"/>
      <c r="F3" s="642"/>
      <c r="G3" s="642"/>
      <c r="H3" s="642"/>
      <c r="I3" s="642"/>
      <c r="J3" s="617" t="str">
        <f xml:space="preserve"> IF(表紙!$C$12="選択してください","","ガス種："&amp;表紙!$C$12)</f>
        <v/>
      </c>
      <c r="K3" s="618"/>
    </row>
    <row r="4" spans="1:12" s="11" customFormat="1" ht="18" customHeight="1" thickBot="1">
      <c r="A4" s="597" t="s">
        <v>303</v>
      </c>
      <c r="B4" s="598"/>
      <c r="C4" s="619" t="str">
        <f>IF(表紙!$B$6=0,"",表紙!$B$6)</f>
        <v/>
      </c>
      <c r="D4" s="619"/>
      <c r="E4" s="620"/>
      <c r="F4" s="620"/>
      <c r="G4" s="620"/>
      <c r="H4" s="387" t="s">
        <v>115</v>
      </c>
      <c r="I4" s="620" t="str">
        <f>IF(表紙!$H$5=0,"",表紙!$H$5)</f>
        <v/>
      </c>
      <c r="J4" s="636"/>
      <c r="K4" s="637"/>
      <c r="L4" s="60"/>
    </row>
    <row r="5" spans="1:12" s="11" customFormat="1" ht="15.75" customHeight="1">
      <c r="A5" s="629" t="s">
        <v>8</v>
      </c>
      <c r="B5" s="630"/>
      <c r="C5" s="630" t="s">
        <v>23</v>
      </c>
      <c r="D5" s="633"/>
      <c r="E5" s="633"/>
      <c r="F5" s="630" t="s">
        <v>25</v>
      </c>
      <c r="G5" s="295"/>
      <c r="H5" s="630" t="s">
        <v>33</v>
      </c>
      <c r="I5" s="295"/>
      <c r="J5" s="630" t="s">
        <v>11</v>
      </c>
      <c r="K5" s="291"/>
    </row>
    <row r="6" spans="1:12" s="11" customFormat="1" ht="15.75" customHeight="1" thickBot="1">
      <c r="A6" s="631" t="s">
        <v>15</v>
      </c>
      <c r="B6" s="534"/>
      <c r="C6" s="534"/>
      <c r="D6" s="634"/>
      <c r="E6" s="634"/>
      <c r="F6" s="534"/>
      <c r="G6" s="296"/>
      <c r="H6" s="534"/>
      <c r="I6" s="296"/>
      <c r="J6" s="534"/>
      <c r="K6" s="10"/>
    </row>
    <row r="7" spans="1:12" s="11" customFormat="1" ht="9.75" customHeight="1">
      <c r="A7" s="89"/>
      <c r="B7" s="90"/>
      <c r="C7" s="90"/>
      <c r="D7" s="90"/>
      <c r="E7" s="90"/>
      <c r="F7" s="90"/>
      <c r="G7" s="90"/>
      <c r="H7" s="90"/>
      <c r="I7" s="90"/>
      <c r="J7" s="90"/>
      <c r="K7" s="91"/>
    </row>
    <row r="8" spans="1:12" s="11" customFormat="1">
      <c r="A8" s="89"/>
      <c r="B8" s="115" t="s">
        <v>35</v>
      </c>
      <c r="C8" s="139"/>
      <c r="D8" s="90"/>
      <c r="E8" s="90"/>
      <c r="F8" s="90"/>
      <c r="G8" s="90"/>
      <c r="H8" s="90"/>
      <c r="I8" s="90"/>
      <c r="J8" s="90"/>
      <c r="K8" s="91"/>
    </row>
    <row r="9" spans="1:12" s="11" customFormat="1" ht="15" customHeight="1">
      <c r="A9" s="89"/>
      <c r="B9" s="90"/>
      <c r="C9" s="635" t="s">
        <v>310</v>
      </c>
      <c r="D9" s="635"/>
      <c r="E9" s="635"/>
      <c r="F9" s="635"/>
      <c r="G9" s="635"/>
      <c r="H9" s="635"/>
      <c r="I9" s="635"/>
      <c r="J9" s="635"/>
      <c r="K9" s="91"/>
    </row>
    <row r="10" spans="1:12" s="11" customFormat="1" ht="15" customHeight="1">
      <c r="A10" s="89"/>
      <c r="B10" s="90"/>
      <c r="C10" s="635"/>
      <c r="D10" s="635"/>
      <c r="E10" s="635"/>
      <c r="F10" s="635"/>
      <c r="G10" s="635"/>
      <c r="H10" s="635"/>
      <c r="I10" s="635"/>
      <c r="J10" s="635"/>
      <c r="K10" s="91"/>
    </row>
    <row r="11" spans="1:12" s="11" customFormat="1" ht="15" customHeight="1">
      <c r="A11" s="89"/>
      <c r="B11" s="90"/>
      <c r="C11" s="635"/>
      <c r="D11" s="635"/>
      <c r="E11" s="635"/>
      <c r="F11" s="635"/>
      <c r="G11" s="635"/>
      <c r="H11" s="635"/>
      <c r="I11" s="635"/>
      <c r="J11" s="635"/>
      <c r="K11" s="91"/>
    </row>
    <row r="12" spans="1:12" s="11" customFormat="1" ht="15" customHeight="1">
      <c r="A12" s="89"/>
      <c r="B12" s="90"/>
      <c r="C12" s="140"/>
      <c r="D12" s="140"/>
      <c r="E12" s="140"/>
      <c r="F12" s="140"/>
      <c r="G12" s="140"/>
      <c r="H12" s="140"/>
      <c r="I12" s="140"/>
      <c r="J12" s="140"/>
      <c r="K12" s="91"/>
    </row>
    <row r="13" spans="1:12" s="11" customFormat="1" ht="15" customHeight="1">
      <c r="A13" s="89"/>
      <c r="B13" s="90"/>
      <c r="C13" s="90"/>
      <c r="D13" s="141"/>
      <c r="E13" s="401"/>
      <c r="F13" s="394"/>
      <c r="G13" s="394"/>
      <c r="H13" s="90"/>
      <c r="I13" s="90"/>
      <c r="J13" s="90"/>
      <c r="K13" s="91"/>
    </row>
    <row r="14" spans="1:12" s="11" customFormat="1" ht="15" customHeight="1">
      <c r="A14" s="89"/>
      <c r="B14" s="90"/>
      <c r="C14" s="90"/>
      <c r="D14" s="141"/>
      <c r="E14" s="401"/>
      <c r="F14" s="394"/>
      <c r="G14" s="394"/>
      <c r="H14" s="90"/>
      <c r="I14" s="90"/>
      <c r="J14" s="90"/>
      <c r="K14" s="91"/>
    </row>
    <row r="15" spans="1:12" s="11" customFormat="1" ht="15" customHeight="1">
      <c r="A15" s="89"/>
      <c r="B15" s="90"/>
      <c r="C15" s="90"/>
      <c r="D15" s="90"/>
      <c r="E15" s="90"/>
      <c r="F15" s="90"/>
      <c r="G15" s="272" t="s">
        <v>8</v>
      </c>
      <c r="H15" s="272" t="s">
        <v>15</v>
      </c>
      <c r="I15" s="90"/>
      <c r="J15" s="90"/>
      <c r="K15" s="91"/>
    </row>
    <row r="16" spans="1:12" s="11" customFormat="1" ht="18" customHeight="1">
      <c r="A16" s="89"/>
      <c r="B16" s="90"/>
      <c r="C16" s="142" t="s">
        <v>209</v>
      </c>
      <c r="D16" s="90"/>
      <c r="E16" s="143"/>
      <c r="F16" s="262" t="s">
        <v>205</v>
      </c>
      <c r="G16" s="320"/>
      <c r="H16" s="320"/>
      <c r="I16" s="95" t="s">
        <v>73</v>
      </c>
      <c r="J16" s="136" t="s">
        <v>42</v>
      </c>
      <c r="K16" s="126"/>
    </row>
    <row r="17" spans="1:20" s="11" customFormat="1" ht="18" customHeight="1">
      <c r="A17" s="89"/>
      <c r="B17" s="90"/>
      <c r="C17" s="142" t="s">
        <v>210</v>
      </c>
      <c r="D17" s="90"/>
      <c r="E17" s="143"/>
      <c r="F17" s="262" t="s">
        <v>206</v>
      </c>
      <c r="G17" s="320"/>
      <c r="H17" s="328"/>
      <c r="I17" s="95" t="s">
        <v>3</v>
      </c>
      <c r="J17" s="136" t="s">
        <v>42</v>
      </c>
      <c r="K17" s="126"/>
      <c r="N17" s="3"/>
    </row>
    <row r="18" spans="1:20" s="11" customFormat="1" ht="18" customHeight="1">
      <c r="A18" s="89"/>
      <c r="B18" s="90"/>
      <c r="C18" s="263" t="s">
        <v>213</v>
      </c>
      <c r="D18" s="90"/>
      <c r="E18" s="143"/>
      <c r="F18" s="262" t="s">
        <v>212</v>
      </c>
      <c r="G18" s="323"/>
      <c r="H18" s="323"/>
      <c r="I18" s="95" t="s">
        <v>2</v>
      </c>
      <c r="J18" s="136" t="s">
        <v>41</v>
      </c>
      <c r="K18" s="126"/>
      <c r="N18" s="12"/>
    </row>
    <row r="19" spans="1:20" s="11" customFormat="1" ht="7.5" customHeight="1" thickBot="1">
      <c r="A19" s="89"/>
      <c r="B19" s="90"/>
      <c r="C19" s="90"/>
      <c r="D19" s="90"/>
      <c r="E19" s="90"/>
      <c r="F19" s="260"/>
      <c r="G19" s="179"/>
      <c r="H19" s="179"/>
      <c r="I19" s="95"/>
      <c r="J19" s="122"/>
      <c r="K19" s="91"/>
      <c r="N19" s="12"/>
    </row>
    <row r="20" spans="1:20" s="11" customFormat="1" ht="17.25" customHeight="1" thickBot="1">
      <c r="A20" s="89"/>
      <c r="B20" s="90"/>
      <c r="C20" s="144" t="s">
        <v>211</v>
      </c>
      <c r="D20" s="272"/>
      <c r="E20" s="394"/>
      <c r="F20" s="259" t="s">
        <v>207</v>
      </c>
      <c r="G20" s="329" t="str">
        <f>IF(COUNTBLANK(G16:G18)=0,60*G16/(G17*(95-G18)),"")</f>
        <v/>
      </c>
      <c r="H20" s="329" t="str">
        <f>IF(COUNTBLANK(H16:H18)=0,60*H16/(H17*(95-H18)),"")</f>
        <v/>
      </c>
      <c r="I20" s="146" t="s">
        <v>74</v>
      </c>
      <c r="J20" s="136" t="s">
        <v>42</v>
      </c>
      <c r="K20" s="126"/>
      <c r="N20" s="12"/>
    </row>
    <row r="21" spans="1:20" s="11" customFormat="1" ht="7.5" customHeight="1" thickBot="1">
      <c r="A21" s="89"/>
      <c r="B21" s="90"/>
      <c r="C21" s="394"/>
      <c r="D21" s="272"/>
      <c r="E21" s="97"/>
      <c r="F21" s="260"/>
      <c r="G21" s="330"/>
      <c r="H21" s="331"/>
      <c r="I21" s="95"/>
      <c r="J21" s="136"/>
      <c r="K21" s="126"/>
      <c r="N21" s="12"/>
    </row>
    <row r="22" spans="1:20" s="11" customFormat="1" ht="30" customHeight="1" thickBot="1">
      <c r="A22" s="89"/>
      <c r="B22" s="90"/>
      <c r="C22" s="90"/>
      <c r="D22" s="145"/>
      <c r="E22" s="272"/>
      <c r="F22" s="260"/>
      <c r="G22" s="376" t="s">
        <v>208</v>
      </c>
      <c r="H22" s="362" t="str">
        <f>IF(COUNTBLANK(G20:H20)=0,(G20+H20)/2,"")</f>
        <v/>
      </c>
      <c r="I22" s="146" t="s">
        <v>74</v>
      </c>
      <c r="J22" s="136" t="s">
        <v>42</v>
      </c>
      <c r="K22" s="147"/>
    </row>
    <row r="23" spans="1:20" ht="7.5" customHeight="1" thickBot="1">
      <c r="A23" s="99"/>
      <c r="B23" s="100"/>
      <c r="C23" s="90"/>
      <c r="D23" s="100"/>
      <c r="E23" s="272"/>
      <c r="F23" s="272"/>
      <c r="G23" s="133"/>
      <c r="H23" s="313"/>
      <c r="I23" s="271"/>
      <c r="J23" s="122"/>
      <c r="K23" s="91"/>
    </row>
    <row r="24" spans="1:20" ht="17.25" customHeight="1" thickBot="1">
      <c r="A24" s="99"/>
      <c r="B24" s="100"/>
      <c r="C24" s="90"/>
      <c r="D24" s="272"/>
      <c r="E24" s="272"/>
      <c r="F24" s="272"/>
      <c r="G24" s="332" t="s">
        <v>14</v>
      </c>
      <c r="H24" s="322" t="str">
        <f>IF(H22&lt;&gt;"",ABS(G20-H20)/H22,"")</f>
        <v/>
      </c>
      <c r="I24" s="372" t="s">
        <v>377</v>
      </c>
      <c r="J24" s="148"/>
      <c r="K24" s="91"/>
    </row>
    <row r="25" spans="1:20" ht="15" customHeight="1">
      <c r="A25" s="99" t="s">
        <v>149</v>
      </c>
      <c r="B25" s="90"/>
      <c r="C25" s="401"/>
      <c r="D25" s="272"/>
      <c r="E25" s="272"/>
      <c r="F25" s="272" t="s">
        <v>150</v>
      </c>
      <c r="G25" s="272"/>
      <c r="H25" s="272"/>
      <c r="I25" s="272"/>
      <c r="J25" s="272"/>
      <c r="K25" s="91"/>
    </row>
    <row r="26" spans="1:20" ht="15" customHeight="1">
      <c r="A26" s="99"/>
      <c r="B26" s="100"/>
      <c r="C26" s="90"/>
      <c r="D26" s="272"/>
      <c r="E26" s="90"/>
      <c r="F26" s="90"/>
      <c r="G26" s="90"/>
      <c r="H26" s="90"/>
      <c r="I26" s="90"/>
      <c r="J26" s="90"/>
      <c r="K26" s="91"/>
    </row>
    <row r="27" spans="1:20" ht="15" customHeight="1">
      <c r="A27" s="99"/>
      <c r="B27" s="100"/>
      <c r="C27" s="90"/>
      <c r="D27" s="272"/>
      <c r="E27" s="90"/>
      <c r="F27" s="90"/>
      <c r="G27" s="90"/>
      <c r="H27" s="90"/>
      <c r="I27" s="90"/>
      <c r="J27" s="90"/>
      <c r="K27" s="91"/>
    </row>
    <row r="28" spans="1:20" ht="15" customHeight="1">
      <c r="A28" s="99"/>
      <c r="B28" s="100"/>
      <c r="C28" s="90"/>
      <c r="D28" s="272"/>
      <c r="E28" s="90"/>
      <c r="F28" s="90"/>
      <c r="G28" s="90"/>
      <c r="H28" s="90"/>
      <c r="I28" s="90"/>
      <c r="J28" s="90"/>
      <c r="K28" s="91"/>
    </row>
    <row r="29" spans="1:20" ht="15" customHeight="1">
      <c r="A29" s="99"/>
      <c r="B29" s="100"/>
      <c r="C29" s="90"/>
      <c r="D29" s="272"/>
      <c r="E29" s="90"/>
      <c r="F29" s="90"/>
      <c r="G29" s="90"/>
      <c r="H29" s="90"/>
      <c r="I29" s="90"/>
      <c r="J29" s="90"/>
      <c r="K29" s="91"/>
      <c r="T29" s="14"/>
    </row>
    <row r="30" spans="1:20" ht="15" customHeight="1">
      <c r="A30" s="99"/>
      <c r="B30" s="100"/>
      <c r="C30" s="90"/>
      <c r="D30" s="272"/>
      <c r="E30" s="90"/>
      <c r="F30" s="90"/>
      <c r="G30" s="90"/>
      <c r="H30" s="90"/>
      <c r="I30" s="90"/>
      <c r="J30" s="90"/>
      <c r="K30" s="91"/>
      <c r="T30" s="14"/>
    </row>
    <row r="31" spans="1:20" ht="15" customHeight="1">
      <c r="A31" s="99"/>
      <c r="B31" s="100"/>
      <c r="C31" s="90"/>
      <c r="D31" s="272"/>
      <c r="E31" s="90"/>
      <c r="F31" s="90"/>
      <c r="G31" s="90"/>
      <c r="H31" s="90"/>
      <c r="I31" s="90"/>
      <c r="J31" s="90"/>
      <c r="K31" s="91"/>
      <c r="T31" s="14"/>
    </row>
    <row r="32" spans="1:20" ht="15" customHeight="1">
      <c r="A32" s="99"/>
      <c r="B32" s="100"/>
      <c r="C32" s="90"/>
      <c r="D32" s="272"/>
      <c r="E32" s="90"/>
      <c r="F32" s="90"/>
      <c r="G32" s="90"/>
      <c r="H32" s="90"/>
      <c r="I32" s="90"/>
      <c r="J32" s="90"/>
      <c r="K32" s="91"/>
      <c r="T32" s="14"/>
    </row>
    <row r="33" spans="1:11" ht="15" customHeight="1">
      <c r="A33" s="99"/>
      <c r="B33" s="100"/>
      <c r="C33" s="90"/>
      <c r="D33" s="272"/>
      <c r="E33" s="90"/>
      <c r="F33" s="90"/>
      <c r="G33" s="90"/>
      <c r="H33" s="90"/>
      <c r="I33" s="90"/>
      <c r="J33" s="90"/>
      <c r="K33" s="91"/>
    </row>
    <row r="34" spans="1:11" ht="15" customHeight="1">
      <c r="A34" s="99"/>
      <c r="B34" s="100"/>
      <c r="C34" s="90"/>
      <c r="D34" s="272"/>
      <c r="E34" s="90"/>
      <c r="F34" s="90"/>
      <c r="G34" s="90"/>
      <c r="H34" s="90"/>
      <c r="I34" s="90"/>
      <c r="J34" s="90"/>
      <c r="K34" s="91"/>
    </row>
    <row r="35" spans="1:11" ht="15" customHeight="1">
      <c r="A35" s="99"/>
      <c r="B35" s="100"/>
      <c r="C35" s="100"/>
      <c r="D35" s="272"/>
      <c r="E35" s="90"/>
      <c r="F35" s="90"/>
      <c r="G35" s="90"/>
      <c r="H35" s="90"/>
      <c r="I35" s="90"/>
      <c r="J35" s="90"/>
      <c r="K35" s="91"/>
    </row>
    <row r="36" spans="1:11" ht="15" customHeight="1">
      <c r="A36" s="99"/>
      <c r="B36" s="100"/>
      <c r="C36" s="90"/>
      <c r="D36" s="90"/>
      <c r="E36" s="90"/>
      <c r="F36" s="90"/>
      <c r="G36" s="90"/>
      <c r="H36" s="90"/>
      <c r="I36" s="90"/>
      <c r="J36" s="90"/>
      <c r="K36" s="91"/>
    </row>
    <row r="37" spans="1:11" ht="15" customHeight="1">
      <c r="A37" s="99"/>
      <c r="B37" s="100"/>
      <c r="C37" s="90"/>
      <c r="D37" s="90"/>
      <c r="E37" s="90"/>
      <c r="F37" s="90"/>
      <c r="G37" s="90"/>
      <c r="H37" s="90"/>
      <c r="I37" s="90"/>
      <c r="J37" s="90"/>
      <c r="K37" s="91"/>
    </row>
    <row r="38" spans="1:11" ht="7.5" customHeight="1">
      <c r="A38" s="99"/>
      <c r="B38" s="100"/>
      <c r="C38" s="149"/>
      <c r="D38" s="100"/>
      <c r="E38" s="90"/>
      <c r="F38" s="90"/>
      <c r="G38" s="90"/>
      <c r="H38" s="90"/>
      <c r="I38" s="90"/>
      <c r="J38" s="90"/>
      <c r="K38" s="91"/>
    </row>
    <row r="39" spans="1:11" ht="15" customHeight="1">
      <c r="A39" s="99"/>
      <c r="B39" s="100"/>
      <c r="C39" s="401"/>
      <c r="D39" s="100"/>
      <c r="E39" s="90"/>
      <c r="F39" s="90"/>
      <c r="G39" s="90"/>
      <c r="H39" s="90"/>
      <c r="I39" s="90"/>
      <c r="J39" s="90"/>
      <c r="K39" s="91"/>
    </row>
    <row r="40" spans="1:11" ht="15" customHeight="1">
      <c r="A40" s="99"/>
      <c r="B40" s="100"/>
      <c r="C40" s="90"/>
      <c r="D40" s="90"/>
      <c r="E40" s="90"/>
      <c r="F40" s="90"/>
      <c r="G40" s="90"/>
      <c r="H40" s="90"/>
      <c r="I40" s="90"/>
      <c r="J40" s="90"/>
      <c r="K40" s="91"/>
    </row>
    <row r="41" spans="1:11" ht="15" customHeight="1">
      <c r="A41" s="99"/>
      <c r="B41" s="100"/>
      <c r="C41" s="90"/>
      <c r="D41" s="90"/>
      <c r="E41" s="90"/>
      <c r="F41" s="90"/>
      <c r="G41" s="90"/>
      <c r="H41" s="90"/>
      <c r="I41" s="90"/>
      <c r="J41" s="90"/>
      <c r="K41" s="91"/>
    </row>
    <row r="42" spans="1:11" ht="15" customHeight="1">
      <c r="A42" s="99"/>
      <c r="B42" s="100"/>
      <c r="C42" s="90"/>
      <c r="D42" s="90"/>
      <c r="E42" s="90"/>
      <c r="F42" s="90"/>
      <c r="G42" s="90"/>
      <c r="H42" s="90"/>
      <c r="I42" s="90"/>
      <c r="J42" s="90"/>
      <c r="K42" s="91"/>
    </row>
    <row r="43" spans="1:11" ht="15" customHeight="1">
      <c r="A43" s="99"/>
      <c r="B43" s="100"/>
      <c r="C43" s="90"/>
      <c r="D43" s="90"/>
      <c r="E43" s="90"/>
      <c r="F43" s="90"/>
      <c r="G43" s="90"/>
      <c r="H43" s="90"/>
      <c r="I43" s="90"/>
      <c r="J43" s="90"/>
      <c r="K43" s="91"/>
    </row>
    <row r="44" spans="1:11" ht="15" customHeight="1">
      <c r="A44" s="99"/>
      <c r="B44" s="100"/>
      <c r="C44" s="90"/>
      <c r="D44" s="90"/>
      <c r="E44" s="90"/>
      <c r="F44" s="90"/>
      <c r="G44" s="90"/>
      <c r="H44" s="90"/>
      <c r="I44" s="90"/>
      <c r="J44" s="90"/>
      <c r="K44" s="91"/>
    </row>
    <row r="45" spans="1:11" ht="15" customHeight="1">
      <c r="A45" s="99"/>
      <c r="B45" s="100"/>
      <c r="C45" s="100"/>
      <c r="D45" s="100"/>
      <c r="E45" s="90"/>
      <c r="F45" s="90"/>
      <c r="G45" s="90"/>
      <c r="H45" s="90"/>
      <c r="I45" s="90"/>
      <c r="J45" s="90"/>
      <c r="K45" s="150"/>
    </row>
    <row r="46" spans="1:11" ht="15" customHeight="1">
      <c r="A46" s="99"/>
      <c r="B46" s="100"/>
      <c r="C46" s="100"/>
      <c r="D46" s="100"/>
      <c r="E46" s="90"/>
      <c r="F46" s="90"/>
      <c r="G46" s="90"/>
      <c r="H46" s="90"/>
      <c r="I46" s="90"/>
      <c r="J46" s="90"/>
      <c r="K46" s="150"/>
    </row>
    <row r="47" spans="1:11" ht="15" customHeight="1">
      <c r="A47" s="99"/>
      <c r="B47" s="100"/>
      <c r="C47" s="100"/>
      <c r="D47" s="100"/>
      <c r="E47" s="90"/>
      <c r="F47" s="90"/>
      <c r="G47" s="90"/>
      <c r="H47" s="90"/>
      <c r="I47" s="90"/>
      <c r="J47" s="90"/>
      <c r="K47" s="150"/>
    </row>
    <row r="48" spans="1:11" ht="15" customHeight="1">
      <c r="A48" s="99"/>
      <c r="B48" s="100"/>
      <c r="C48" s="100"/>
      <c r="D48" s="100"/>
      <c r="E48" s="90"/>
      <c r="F48" s="90"/>
      <c r="G48" s="90"/>
      <c r="H48" s="90"/>
      <c r="I48" s="90"/>
      <c r="J48" s="90"/>
      <c r="K48" s="150"/>
    </row>
    <row r="49" spans="1:11" ht="15" customHeight="1">
      <c r="A49" s="99"/>
      <c r="B49" s="100"/>
      <c r="C49" s="100"/>
      <c r="D49" s="100"/>
      <c r="E49" s="90"/>
      <c r="F49" s="90"/>
      <c r="G49" s="90"/>
      <c r="H49" s="90"/>
      <c r="I49" s="90"/>
      <c r="J49" s="90"/>
      <c r="K49" s="150"/>
    </row>
    <row r="50" spans="1:11" ht="15" customHeight="1">
      <c r="A50" s="99"/>
      <c r="B50" s="100"/>
      <c r="C50" s="100"/>
      <c r="D50" s="100"/>
      <c r="E50" s="90"/>
      <c r="F50" s="90"/>
      <c r="G50" s="90"/>
      <c r="H50" s="90"/>
      <c r="I50" s="90"/>
      <c r="J50" s="90"/>
      <c r="K50" s="150"/>
    </row>
    <row r="51" spans="1:11" ht="15" customHeight="1">
      <c r="A51" s="99"/>
      <c r="B51" s="100"/>
      <c r="C51" s="100"/>
      <c r="D51" s="100"/>
      <c r="E51" s="90"/>
      <c r="F51" s="90"/>
      <c r="G51" s="90"/>
      <c r="H51" s="90"/>
      <c r="I51" s="90"/>
      <c r="J51" s="90"/>
      <c r="K51" s="150"/>
    </row>
    <row r="52" spans="1:11" s="5" customFormat="1" ht="15" customHeight="1">
      <c r="A52" s="99"/>
      <c r="B52" s="100"/>
      <c r="C52" s="100"/>
      <c r="D52" s="100"/>
      <c r="E52" s="90"/>
      <c r="F52" s="90"/>
      <c r="G52" s="90"/>
      <c r="H52" s="151"/>
      <c r="I52" s="90"/>
      <c r="J52" s="90"/>
      <c r="K52" s="150"/>
    </row>
    <row r="53" spans="1:11" s="5" customFormat="1" ht="8.4499999999999993" customHeight="1" thickBot="1">
      <c r="A53" s="128"/>
      <c r="B53" s="129"/>
      <c r="C53" s="129"/>
      <c r="D53" s="129"/>
      <c r="E53" s="129"/>
      <c r="F53" s="129"/>
      <c r="G53" s="129"/>
      <c r="H53" s="129"/>
      <c r="I53" s="129"/>
      <c r="J53" s="129"/>
      <c r="K53" s="152"/>
    </row>
    <row r="54" spans="1:11" s="5" customFormat="1" ht="7.35" customHeight="1"/>
    <row r="55" spans="1:11" s="5" customFormat="1" ht="15" customHeight="1"/>
    <row r="56" spans="1:11" s="5" customFormat="1" ht="15" customHeight="1"/>
    <row r="57" spans="1:11" s="5" customFormat="1" ht="15" customHeight="1"/>
    <row r="58" spans="1:11" s="5" customFormat="1" ht="15" customHeight="1"/>
    <row r="59" spans="1:11" s="5" customFormat="1" ht="15" customHeight="1"/>
    <row r="60" spans="1:11" s="5" customFormat="1" ht="15" customHeight="1"/>
    <row r="61" spans="1:11" s="5" customFormat="1" ht="15" customHeight="1"/>
    <row r="62" spans="1:11" s="5" customFormat="1"/>
    <row r="63" spans="1:11" s="5" customFormat="1"/>
    <row r="64" spans="1:11" s="5" customFormat="1"/>
    <row r="65" s="5" customFormat="1"/>
  </sheetData>
  <sheetProtection password="CC9A" sheet="1" objects="1" scenarios="1" formatCells="0" formatRows="0" insertRows="0" deleteRows="0"/>
  <mergeCells count="16">
    <mergeCell ref="A2:K2"/>
    <mergeCell ref="D5:E5"/>
    <mergeCell ref="F5:F6"/>
    <mergeCell ref="H5:H6"/>
    <mergeCell ref="J5:J6"/>
    <mergeCell ref="C9:J11"/>
    <mergeCell ref="C3:I3"/>
    <mergeCell ref="C5:C6"/>
    <mergeCell ref="A3:B3"/>
    <mergeCell ref="A4:B4"/>
    <mergeCell ref="A5:B5"/>
    <mergeCell ref="A6:B6"/>
    <mergeCell ref="J3:K3"/>
    <mergeCell ref="D6:E6"/>
    <mergeCell ref="C4:G4"/>
    <mergeCell ref="I4:K4"/>
  </mergeCells>
  <phoneticPr fontId="3"/>
  <conditionalFormatting sqref="H24">
    <cfRule type="cellIs" dxfId="4" priority="2" stopIfTrue="1" operator="greaterThan">
      <formula>0.1</formula>
    </cfRule>
  </conditionalFormatting>
  <pageMargins left="0.78740157480314965" right="0.51181102362204722" top="0.59055118110236227" bottom="0.59055118110236227" header="0.19685039370078741" footer="0.19685039370078741"/>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77"/>
  <sheetViews>
    <sheetView view="pageBreakPreview" zoomScaleNormal="100" zoomScaleSheetLayoutView="100" workbookViewId="0">
      <selection activeCell="D5" sqref="D5:F5"/>
    </sheetView>
  </sheetViews>
  <sheetFormatPr defaultColWidth="9" defaultRowHeight="13.5"/>
  <cols>
    <col min="1" max="1" width="4.5" style="3" customWidth="1"/>
    <col min="2" max="2" width="3.125" style="3" customWidth="1"/>
    <col min="3" max="3" width="8.125" style="3" customWidth="1"/>
    <col min="4" max="4" width="9.125" style="3" customWidth="1"/>
    <col min="5" max="5" width="4.125" style="3" customWidth="1"/>
    <col min="6" max="6" width="8.5" style="3" customWidth="1"/>
    <col min="7" max="8" width="8.125" style="3" customWidth="1"/>
    <col min="9" max="11" width="9.125" style="3" customWidth="1"/>
    <col min="12" max="12" width="8.875" style="3" customWidth="1"/>
    <col min="13" max="13" width="5.5" style="3" customWidth="1"/>
    <col min="14" max="16384" width="9" style="3"/>
  </cols>
  <sheetData>
    <row r="1" spans="1:21" ht="15" customHeight="1" thickBot="1">
      <c r="A1" s="5"/>
      <c r="B1" s="5"/>
      <c r="C1" s="5"/>
      <c r="D1" s="5"/>
      <c r="E1" s="5"/>
      <c r="F1" s="5"/>
      <c r="G1" s="5"/>
      <c r="H1" s="5"/>
      <c r="I1" s="5"/>
      <c r="J1" s="5"/>
      <c r="K1" s="5"/>
      <c r="L1" s="5"/>
      <c r="M1" s="5"/>
    </row>
    <row r="2" spans="1:21" s="11" customFormat="1" ht="18.75" customHeight="1">
      <c r="A2" s="653" t="s">
        <v>139</v>
      </c>
      <c r="B2" s="654"/>
      <c r="C2" s="654"/>
      <c r="D2" s="654"/>
      <c r="E2" s="654"/>
      <c r="F2" s="654"/>
      <c r="G2" s="654"/>
      <c r="H2" s="654"/>
      <c r="I2" s="654"/>
      <c r="J2" s="654"/>
      <c r="K2" s="654"/>
      <c r="L2" s="655"/>
    </row>
    <row r="3" spans="1:21" s="11" customFormat="1" ht="28.5" customHeight="1">
      <c r="A3" s="595" t="s">
        <v>302</v>
      </c>
      <c r="B3" s="596"/>
      <c r="C3" s="617" t="str">
        <f>+表紙!B3&amp;"　　（　４．調理能力　）"</f>
        <v>回転釜、固定釜(選択してください)　　（　４．調理能力　）</v>
      </c>
      <c r="D3" s="656"/>
      <c r="E3" s="656"/>
      <c r="F3" s="656"/>
      <c r="G3" s="656"/>
      <c r="H3" s="656"/>
      <c r="I3" s="656"/>
      <c r="J3" s="656"/>
      <c r="K3" s="617" t="str">
        <f xml:space="preserve"> IF(表紙!$C$12="選択してください","","ガス種："&amp;表紙!$C$12)</f>
        <v/>
      </c>
      <c r="L3" s="618"/>
    </row>
    <row r="4" spans="1:21" s="11" customFormat="1" ht="18" customHeight="1" thickBot="1">
      <c r="A4" s="597" t="s">
        <v>303</v>
      </c>
      <c r="B4" s="598"/>
      <c r="C4" s="619" t="str">
        <f>IF(表紙!$B$6=0,"",表紙!$B$6)</f>
        <v/>
      </c>
      <c r="D4" s="619"/>
      <c r="E4" s="620"/>
      <c r="F4" s="620"/>
      <c r="G4" s="620"/>
      <c r="H4" s="293" t="s">
        <v>1</v>
      </c>
      <c r="I4" s="620" t="str">
        <f>IF(表紙!$H$5=0,"",表紙!$H$5)</f>
        <v/>
      </c>
      <c r="J4" s="620"/>
      <c r="K4" s="620"/>
      <c r="L4" s="621"/>
    </row>
    <row r="5" spans="1:21" s="11" customFormat="1" ht="15.75" customHeight="1">
      <c r="A5" s="629" t="s">
        <v>8</v>
      </c>
      <c r="B5" s="630"/>
      <c r="C5" s="630" t="s">
        <v>23</v>
      </c>
      <c r="D5" s="633"/>
      <c r="E5" s="633"/>
      <c r="F5" s="633"/>
      <c r="G5" s="630" t="s">
        <v>155</v>
      </c>
      <c r="H5" s="297"/>
      <c r="I5" s="630" t="s">
        <v>66</v>
      </c>
      <c r="J5" s="297"/>
      <c r="K5" s="630" t="s">
        <v>11</v>
      </c>
      <c r="L5" s="292"/>
    </row>
    <row r="6" spans="1:21" s="11" customFormat="1" ht="15.75" customHeight="1" thickBot="1">
      <c r="A6" s="631" t="s">
        <v>15</v>
      </c>
      <c r="B6" s="534"/>
      <c r="C6" s="534"/>
      <c r="D6" s="634"/>
      <c r="E6" s="634"/>
      <c r="F6" s="634"/>
      <c r="G6" s="534"/>
      <c r="H6" s="298"/>
      <c r="I6" s="534"/>
      <c r="J6" s="298"/>
      <c r="K6" s="534"/>
      <c r="L6" s="41"/>
    </row>
    <row r="7" spans="1:21" s="11" customFormat="1" ht="19.149999999999999" customHeight="1">
      <c r="A7" s="89"/>
      <c r="B7" s="590" t="s">
        <v>361</v>
      </c>
      <c r="C7" s="590"/>
      <c r="D7" s="590"/>
      <c r="E7" s="590"/>
      <c r="F7" s="590"/>
      <c r="G7" s="590"/>
      <c r="H7" s="590"/>
      <c r="I7" s="590"/>
      <c r="J7" s="590"/>
      <c r="K7" s="590"/>
      <c r="L7" s="91"/>
      <c r="M7" s="12"/>
      <c r="N7" s="12"/>
      <c r="O7" s="12"/>
      <c r="P7" s="12"/>
      <c r="Q7" s="12"/>
      <c r="R7" s="12"/>
      <c r="S7" s="12"/>
      <c r="T7" s="12"/>
      <c r="U7" s="12"/>
    </row>
    <row r="8" spans="1:21" s="11" customFormat="1" ht="19.149999999999999" customHeight="1">
      <c r="A8" s="89"/>
      <c r="B8" s="590"/>
      <c r="C8" s="590"/>
      <c r="D8" s="590"/>
      <c r="E8" s="590"/>
      <c r="F8" s="590"/>
      <c r="G8" s="590"/>
      <c r="H8" s="590"/>
      <c r="I8" s="590"/>
      <c r="J8" s="590"/>
      <c r="K8" s="590"/>
      <c r="L8" s="91"/>
      <c r="M8" s="12"/>
      <c r="N8" s="12"/>
      <c r="O8" s="12"/>
      <c r="P8" s="12"/>
      <c r="Q8" s="12"/>
      <c r="R8" s="12"/>
      <c r="S8" s="12"/>
      <c r="T8" s="12"/>
      <c r="U8" s="12"/>
    </row>
    <row r="9" spans="1:21" s="11" customFormat="1" ht="19.149999999999999" customHeight="1">
      <c r="A9" s="89"/>
      <c r="B9" s="590"/>
      <c r="C9" s="590"/>
      <c r="D9" s="590"/>
      <c r="E9" s="590"/>
      <c r="F9" s="590"/>
      <c r="G9" s="590"/>
      <c r="H9" s="590"/>
      <c r="I9" s="590"/>
      <c r="J9" s="590"/>
      <c r="K9" s="590"/>
      <c r="L9" s="91"/>
      <c r="M9" s="12"/>
      <c r="N9" s="12"/>
      <c r="O9" s="12"/>
      <c r="P9" s="12"/>
      <c r="Q9" s="12"/>
      <c r="R9" s="12"/>
      <c r="S9" s="12"/>
      <c r="T9" s="12"/>
      <c r="U9" s="12"/>
    </row>
    <row r="10" spans="1:21" s="11" customFormat="1" ht="19.149999999999999" customHeight="1">
      <c r="A10" s="89"/>
      <c r="B10" s="590"/>
      <c r="C10" s="590"/>
      <c r="D10" s="590"/>
      <c r="E10" s="590"/>
      <c r="F10" s="590"/>
      <c r="G10" s="590"/>
      <c r="H10" s="590"/>
      <c r="I10" s="590"/>
      <c r="J10" s="590"/>
      <c r="K10" s="590"/>
      <c r="L10" s="91"/>
      <c r="M10" s="12"/>
      <c r="N10" s="12"/>
      <c r="O10" s="12"/>
      <c r="P10" s="12"/>
      <c r="Q10" s="12"/>
      <c r="R10" s="12"/>
      <c r="S10" s="12"/>
      <c r="T10" s="12"/>
      <c r="U10" s="12"/>
    </row>
    <row r="11" spans="1:21" s="11" customFormat="1" ht="19.149999999999999" customHeight="1">
      <c r="A11" s="89"/>
      <c r="B11" s="590"/>
      <c r="C11" s="590"/>
      <c r="D11" s="590"/>
      <c r="E11" s="590"/>
      <c r="F11" s="590"/>
      <c r="G11" s="590"/>
      <c r="H11" s="590"/>
      <c r="I11" s="590"/>
      <c r="J11" s="590"/>
      <c r="K11" s="590"/>
      <c r="L11" s="91"/>
      <c r="M11" s="12"/>
      <c r="N11" s="12"/>
      <c r="O11" s="12"/>
      <c r="P11" s="12"/>
      <c r="Q11" s="12"/>
      <c r="R11" s="12"/>
      <c r="S11" s="12"/>
      <c r="T11" s="12"/>
      <c r="U11" s="12"/>
    </row>
    <row r="12" spans="1:21" s="11" customFormat="1" ht="19.149999999999999" customHeight="1">
      <c r="A12" s="89"/>
      <c r="B12" s="590"/>
      <c r="C12" s="590"/>
      <c r="D12" s="590"/>
      <c r="E12" s="590"/>
      <c r="F12" s="590"/>
      <c r="G12" s="590"/>
      <c r="H12" s="590"/>
      <c r="I12" s="590"/>
      <c r="J12" s="590"/>
      <c r="K12" s="590"/>
      <c r="L12" s="91"/>
      <c r="M12" s="12"/>
      <c r="N12" s="12"/>
      <c r="O12" s="12"/>
      <c r="P12" s="12"/>
      <c r="Q12" s="12"/>
      <c r="R12" s="12"/>
      <c r="S12" s="12"/>
      <c r="T12" s="12"/>
      <c r="U12" s="12"/>
    </row>
    <row r="13" spans="1:21" s="11" customFormat="1" ht="19.149999999999999" customHeight="1">
      <c r="A13" s="89"/>
      <c r="B13" s="590"/>
      <c r="C13" s="590"/>
      <c r="D13" s="590"/>
      <c r="E13" s="590"/>
      <c r="F13" s="590"/>
      <c r="G13" s="590"/>
      <c r="H13" s="590"/>
      <c r="I13" s="590"/>
      <c r="J13" s="590"/>
      <c r="K13" s="590"/>
      <c r="L13" s="91"/>
      <c r="M13" s="12"/>
      <c r="N13" s="12"/>
      <c r="O13" s="12"/>
      <c r="P13" s="12"/>
      <c r="Q13" s="12"/>
      <c r="R13" s="12"/>
      <c r="S13" s="12"/>
      <c r="T13" s="12"/>
      <c r="U13" s="12"/>
    </row>
    <row r="14" spans="1:21" s="11" customFormat="1" ht="19.149999999999999" customHeight="1">
      <c r="A14" s="89"/>
      <c r="B14" s="590"/>
      <c r="C14" s="590"/>
      <c r="D14" s="590"/>
      <c r="E14" s="590"/>
      <c r="F14" s="590"/>
      <c r="G14" s="590"/>
      <c r="H14" s="590"/>
      <c r="I14" s="590"/>
      <c r="J14" s="590"/>
      <c r="K14" s="590"/>
      <c r="L14" s="91"/>
      <c r="M14" s="12"/>
      <c r="N14" s="12"/>
      <c r="O14" s="12"/>
      <c r="P14" s="12"/>
      <c r="Q14" s="12"/>
      <c r="R14" s="12"/>
      <c r="S14" s="12"/>
      <c r="T14" s="12"/>
      <c r="U14" s="12"/>
    </row>
    <row r="15" spans="1:21" s="11" customFormat="1" ht="19.149999999999999" customHeight="1">
      <c r="A15" s="89"/>
      <c r="B15" s="590"/>
      <c r="C15" s="590"/>
      <c r="D15" s="590"/>
      <c r="E15" s="590"/>
      <c r="F15" s="590"/>
      <c r="G15" s="590"/>
      <c r="H15" s="590"/>
      <c r="I15" s="590"/>
      <c r="J15" s="590"/>
      <c r="K15" s="590"/>
      <c r="L15" s="91"/>
      <c r="M15" s="12"/>
      <c r="N15" s="12"/>
      <c r="O15" s="12"/>
      <c r="P15" s="12"/>
      <c r="Q15" s="12"/>
      <c r="R15" s="12"/>
      <c r="S15" s="12"/>
      <c r="T15" s="12"/>
      <c r="U15" s="12"/>
    </row>
    <row r="16" spans="1:21" s="11" customFormat="1" ht="19.149999999999999" customHeight="1">
      <c r="A16" s="89"/>
      <c r="B16" s="590"/>
      <c r="C16" s="590"/>
      <c r="D16" s="590"/>
      <c r="E16" s="590"/>
      <c r="F16" s="590"/>
      <c r="G16" s="590"/>
      <c r="H16" s="590"/>
      <c r="I16" s="590"/>
      <c r="J16" s="590"/>
      <c r="K16" s="590"/>
      <c r="L16" s="91"/>
      <c r="M16" s="12"/>
      <c r="N16" s="12"/>
      <c r="O16" s="12"/>
      <c r="P16" s="12"/>
      <c r="Q16" s="12"/>
      <c r="R16" s="12"/>
      <c r="S16" s="12"/>
      <c r="T16" s="12"/>
      <c r="U16" s="12"/>
    </row>
    <row r="17" spans="1:23" s="11" customFormat="1" ht="15.95" customHeight="1">
      <c r="A17" s="89"/>
      <c r="B17" s="90"/>
      <c r="C17" s="395"/>
      <c r="D17" s="395"/>
      <c r="E17" s="395"/>
      <c r="F17" s="395"/>
      <c r="G17" s="395"/>
      <c r="H17" s="395"/>
      <c r="I17" s="395"/>
      <c r="J17" s="395"/>
      <c r="K17" s="395"/>
      <c r="L17" s="91"/>
      <c r="M17" s="12"/>
      <c r="N17" s="12"/>
      <c r="O17" s="12"/>
      <c r="P17" s="12"/>
      <c r="Q17" s="12"/>
      <c r="R17" s="12"/>
      <c r="S17" s="12"/>
      <c r="T17" s="12"/>
      <c r="U17" s="12"/>
    </row>
    <row r="18" spans="1:23" s="11" customFormat="1" ht="5.45" customHeight="1">
      <c r="A18" s="89"/>
      <c r="B18" s="90"/>
      <c r="C18" s="140"/>
      <c r="D18" s="140"/>
      <c r="E18" s="140"/>
      <c r="F18" s="140"/>
      <c r="G18" s="140"/>
      <c r="H18" s="140"/>
      <c r="I18" s="140"/>
      <c r="J18" s="140"/>
      <c r="K18" s="140"/>
      <c r="L18" s="91"/>
      <c r="M18" s="12"/>
      <c r="N18" s="12"/>
      <c r="O18" s="12"/>
      <c r="P18" s="12"/>
      <c r="Q18" s="12"/>
      <c r="R18" s="12"/>
      <c r="S18" s="12"/>
      <c r="T18" s="12"/>
      <c r="U18" s="12"/>
    </row>
    <row r="19" spans="1:23" s="11" customFormat="1" ht="15.95" customHeight="1">
      <c r="A19" s="89"/>
      <c r="B19" s="90"/>
      <c r="C19" s="153"/>
      <c r="D19" s="389"/>
      <c r="E19" s="389"/>
      <c r="F19" s="389"/>
      <c r="G19" s="389"/>
      <c r="H19" s="389"/>
      <c r="I19" s="389"/>
      <c r="J19" s="389"/>
      <c r="K19" s="389"/>
      <c r="L19" s="91"/>
      <c r="M19" s="12"/>
      <c r="N19" s="12"/>
      <c r="O19" s="12"/>
      <c r="P19" s="12"/>
      <c r="Q19" s="12"/>
      <c r="R19" s="12"/>
      <c r="S19" s="12"/>
      <c r="T19" s="12"/>
      <c r="U19" s="12"/>
    </row>
    <row r="20" spans="1:23" s="11" customFormat="1" ht="15.95" customHeight="1">
      <c r="A20" s="89"/>
      <c r="B20" s="90"/>
      <c r="C20" s="90"/>
      <c r="D20" s="389"/>
      <c r="E20" s="389"/>
      <c r="F20" s="389"/>
      <c r="G20" s="389"/>
      <c r="H20" s="389"/>
      <c r="I20" s="389"/>
      <c r="K20" s="389"/>
      <c r="L20" s="91"/>
      <c r="M20" s="12"/>
      <c r="N20" s="12"/>
      <c r="O20" s="12"/>
      <c r="P20" s="12"/>
      <c r="Q20" s="12"/>
      <c r="R20" s="12"/>
      <c r="S20" s="12"/>
      <c r="T20" s="12"/>
      <c r="U20" s="12"/>
    </row>
    <row r="21" spans="1:23" s="11" customFormat="1" ht="15.95" customHeight="1">
      <c r="A21" s="89"/>
      <c r="B21" s="90"/>
      <c r="C21" s="90"/>
      <c r="D21" s="389"/>
      <c r="E21" s="389"/>
      <c r="F21" s="389"/>
      <c r="G21" s="389"/>
      <c r="H21" s="389"/>
      <c r="I21" s="389"/>
      <c r="J21" s="389"/>
      <c r="K21" s="389"/>
      <c r="L21" s="91"/>
      <c r="M21" s="12"/>
      <c r="N21" s="12"/>
      <c r="O21" s="12"/>
      <c r="P21" s="12"/>
      <c r="Q21" s="12"/>
      <c r="R21" s="12"/>
      <c r="S21" s="12"/>
      <c r="T21" s="12"/>
      <c r="U21" s="12"/>
    </row>
    <row r="22" spans="1:23" s="11" customFormat="1" ht="18" customHeight="1">
      <c r="A22" s="89"/>
      <c r="B22" s="90"/>
      <c r="C22" s="90"/>
      <c r="D22" s="389"/>
      <c r="E22" s="389"/>
      <c r="F22" s="389"/>
      <c r="G22" s="389"/>
      <c r="H22" s="389"/>
      <c r="I22" s="389"/>
      <c r="J22" s="389"/>
      <c r="K22" s="389"/>
      <c r="L22" s="91"/>
      <c r="M22" s="12"/>
      <c r="N22" s="12"/>
      <c r="O22" s="12"/>
      <c r="P22" s="12"/>
      <c r="Q22" s="12"/>
      <c r="R22" s="12"/>
      <c r="S22" s="12"/>
      <c r="T22" s="12"/>
      <c r="U22" s="12"/>
    </row>
    <row r="23" spans="1:23" s="11" customFormat="1" ht="18.75" customHeight="1">
      <c r="A23" s="89"/>
      <c r="B23" s="90"/>
      <c r="C23" s="643" t="s">
        <v>214</v>
      </c>
      <c r="D23" s="643"/>
      <c r="E23" s="643"/>
      <c r="F23" s="643"/>
      <c r="G23" s="643"/>
      <c r="H23" s="643"/>
      <c r="I23" s="643"/>
      <c r="J23" s="643"/>
      <c r="K23" s="643"/>
      <c r="L23" s="644"/>
      <c r="M23" s="12"/>
      <c r="N23" s="12"/>
      <c r="O23" s="12"/>
      <c r="P23" s="12"/>
      <c r="Q23" s="16"/>
      <c r="R23" s="16"/>
      <c r="S23" s="16"/>
      <c r="T23" s="12"/>
      <c r="U23" s="12"/>
      <c r="V23" s="12"/>
      <c r="W23" s="12"/>
    </row>
    <row r="24" spans="1:23" s="11" customFormat="1" ht="15" customHeight="1">
      <c r="A24" s="89"/>
      <c r="B24" s="90"/>
      <c r="C24" s="90"/>
      <c r="D24" s="154"/>
      <c r="E24" s="154"/>
      <c r="F24" s="90"/>
      <c r="G24" s="155" t="s">
        <v>67</v>
      </c>
      <c r="H24" s="645"/>
      <c r="I24" s="646"/>
      <c r="J24" s="646"/>
      <c r="K24" s="647"/>
      <c r="L24" s="91"/>
      <c r="M24" s="12"/>
      <c r="N24" s="18"/>
      <c r="O24" s="12"/>
      <c r="P24" s="12"/>
      <c r="Q24" s="17"/>
      <c r="R24" s="19"/>
      <c r="S24" s="16"/>
      <c r="T24" s="20"/>
      <c r="U24" s="12"/>
      <c r="V24" s="12"/>
      <c r="W24" s="12"/>
    </row>
    <row r="25" spans="1:23" s="11" customFormat="1" ht="17.25" customHeight="1">
      <c r="A25" s="89"/>
      <c r="B25" s="90"/>
      <c r="C25" s="160"/>
      <c r="D25" s="156"/>
      <c r="E25" s="156"/>
      <c r="F25" s="156"/>
      <c r="G25" s="156"/>
      <c r="H25" s="156"/>
      <c r="I25" s="156"/>
      <c r="J25" s="156"/>
      <c r="K25" s="156"/>
      <c r="L25" s="91"/>
      <c r="M25" s="12"/>
      <c r="N25" s="18"/>
      <c r="O25" s="12"/>
      <c r="P25" s="12"/>
      <c r="Q25" s="17"/>
      <c r="R25" s="19"/>
      <c r="S25" s="16"/>
      <c r="T25" s="20"/>
      <c r="U25" s="12"/>
      <c r="V25" s="12"/>
      <c r="W25" s="12"/>
    </row>
    <row r="26" spans="1:23" s="11" customFormat="1" ht="17.25" customHeight="1">
      <c r="A26" s="89"/>
      <c r="B26" s="90"/>
      <c r="C26" s="160" t="s">
        <v>215</v>
      </c>
      <c r="D26" s="156"/>
      <c r="E26" s="156"/>
      <c r="F26" s="156"/>
      <c r="G26" s="156"/>
      <c r="H26" s="90"/>
      <c r="I26" s="264" t="s">
        <v>217</v>
      </c>
      <c r="J26" s="333" t="str">
        <f>IF(+表紙!$H$15&lt;&gt;"",ROUND(+表紙!$H$15,3),"")</f>
        <v/>
      </c>
      <c r="K26" s="122" t="s">
        <v>36</v>
      </c>
      <c r="L26" s="123" t="s">
        <v>59</v>
      </c>
      <c r="M26" s="12"/>
      <c r="N26" s="18"/>
      <c r="O26" s="12"/>
      <c r="P26" s="12"/>
      <c r="Q26" s="17"/>
      <c r="R26" s="19"/>
      <c r="S26" s="16"/>
      <c r="T26" s="20"/>
      <c r="U26" s="12"/>
      <c r="V26" s="12"/>
      <c r="W26" s="12"/>
    </row>
    <row r="27" spans="1:23" s="11" customFormat="1" ht="19.7" customHeight="1">
      <c r="A27" s="65"/>
      <c r="B27" s="401"/>
      <c r="C27" s="158" t="s">
        <v>216</v>
      </c>
      <c r="D27" s="118"/>
      <c r="E27" s="118"/>
      <c r="F27" s="118"/>
      <c r="G27" s="118"/>
      <c r="H27" s="90"/>
      <c r="I27" s="264" t="s">
        <v>218</v>
      </c>
      <c r="J27" s="334"/>
      <c r="K27" s="122" t="s">
        <v>26</v>
      </c>
      <c r="L27" s="123" t="s">
        <v>42</v>
      </c>
      <c r="M27" s="12"/>
      <c r="N27" s="18"/>
      <c r="O27" s="15"/>
      <c r="P27" s="12"/>
      <c r="Q27" s="17"/>
      <c r="R27" s="22"/>
      <c r="S27" s="16"/>
      <c r="T27" s="20"/>
      <c r="U27" s="12"/>
      <c r="V27" s="12"/>
      <c r="W27" s="12"/>
    </row>
    <row r="28" spans="1:23" s="11" customFormat="1" ht="13.5" customHeight="1">
      <c r="A28" s="89"/>
      <c r="B28" s="90"/>
      <c r="C28" s="90"/>
      <c r="D28" s="118"/>
      <c r="E28" s="118"/>
      <c r="F28" s="118"/>
      <c r="G28" s="118"/>
      <c r="H28" s="90"/>
      <c r="I28" s="264"/>
      <c r="J28" s="159"/>
      <c r="K28" s="122"/>
      <c r="L28" s="125"/>
      <c r="M28" s="12"/>
      <c r="N28" s="18"/>
      <c r="O28" s="15"/>
      <c r="P28" s="12"/>
      <c r="Q28" s="17"/>
      <c r="R28" s="22"/>
      <c r="S28" s="16"/>
      <c r="T28" s="20"/>
      <c r="U28" s="12"/>
      <c r="V28" s="12"/>
      <c r="W28" s="12"/>
    </row>
    <row r="29" spans="1:23" s="11" customFormat="1" ht="19.5" customHeight="1">
      <c r="A29" s="89"/>
      <c r="B29" s="90"/>
      <c r="C29" s="160" t="s">
        <v>220</v>
      </c>
      <c r="D29" s="156"/>
      <c r="E29" s="156"/>
      <c r="F29" s="156"/>
      <c r="G29" s="156"/>
      <c r="H29" s="90"/>
      <c r="I29" s="264" t="s">
        <v>219</v>
      </c>
      <c r="J29" s="335"/>
      <c r="K29" s="122" t="s">
        <v>36</v>
      </c>
      <c r="L29" s="123" t="s">
        <v>59</v>
      </c>
      <c r="M29" s="12"/>
      <c r="N29" s="18"/>
      <c r="O29" s="15"/>
      <c r="P29" s="12"/>
      <c r="Q29" s="17"/>
      <c r="R29" s="22"/>
      <c r="S29" s="16"/>
      <c r="T29" s="20"/>
      <c r="U29" s="12"/>
      <c r="V29" s="12"/>
      <c r="W29" s="12"/>
    </row>
    <row r="30" spans="1:23" s="11" customFormat="1" ht="15" customHeight="1">
      <c r="A30" s="89"/>
      <c r="B30" s="90"/>
      <c r="C30" s="643" t="s">
        <v>112</v>
      </c>
      <c r="D30" s="643"/>
      <c r="E30" s="643"/>
      <c r="F30" s="643"/>
      <c r="G30" s="643"/>
      <c r="H30" s="643"/>
      <c r="I30" s="643"/>
      <c r="J30" s="643"/>
      <c r="K30" s="643"/>
      <c r="L30" s="644"/>
      <c r="M30" s="12"/>
      <c r="N30" s="18"/>
      <c r="O30" s="15"/>
      <c r="P30" s="12"/>
      <c r="Q30" s="17"/>
      <c r="R30" s="22"/>
      <c r="S30" s="16"/>
      <c r="T30" s="20"/>
      <c r="U30" s="12"/>
      <c r="V30" s="12"/>
      <c r="W30" s="12"/>
    </row>
    <row r="31" spans="1:23" s="11" customFormat="1" ht="10.5" customHeight="1">
      <c r="A31" s="89"/>
      <c r="B31" s="90"/>
      <c r="C31" s="397"/>
      <c r="D31" s="397"/>
      <c r="E31" s="397"/>
      <c r="F31" s="397"/>
      <c r="G31" s="397"/>
      <c r="H31" s="397"/>
      <c r="I31" s="397"/>
      <c r="J31" s="397"/>
      <c r="K31" s="397"/>
      <c r="L31" s="398"/>
      <c r="M31" s="12"/>
      <c r="N31" s="18"/>
      <c r="O31" s="15"/>
      <c r="P31" s="12"/>
      <c r="Q31" s="17"/>
      <c r="R31" s="22"/>
      <c r="S31" s="16"/>
      <c r="T31" s="20"/>
      <c r="U31" s="12"/>
      <c r="V31" s="12"/>
      <c r="W31" s="12"/>
    </row>
    <row r="32" spans="1:23" s="11" customFormat="1" ht="18.75" customHeight="1">
      <c r="A32" s="89"/>
      <c r="B32" s="90"/>
      <c r="C32" s="90" t="s">
        <v>81</v>
      </c>
      <c r="D32" s="90"/>
      <c r="E32" s="90"/>
      <c r="F32" s="90"/>
      <c r="G32" s="90"/>
      <c r="H32" s="90"/>
      <c r="I32" s="90"/>
      <c r="J32" s="90"/>
      <c r="K32" s="90"/>
      <c r="L32" s="91"/>
      <c r="M32" s="12"/>
      <c r="N32" s="18"/>
      <c r="O32" s="15"/>
      <c r="P32" s="12"/>
      <c r="Q32" s="17"/>
      <c r="R32" s="23"/>
      <c r="S32" s="16"/>
      <c r="T32" s="24"/>
      <c r="U32" s="12"/>
      <c r="V32" s="12"/>
      <c r="W32" s="12"/>
    </row>
    <row r="33" spans="1:23" s="11" customFormat="1" ht="18.75" customHeight="1">
      <c r="A33" s="89"/>
      <c r="B33" s="90"/>
      <c r="C33" s="643" t="s">
        <v>112</v>
      </c>
      <c r="D33" s="643"/>
      <c r="E33" s="643"/>
      <c r="F33" s="643"/>
      <c r="G33" s="643"/>
      <c r="H33" s="643"/>
      <c r="I33" s="643"/>
      <c r="J33" s="643"/>
      <c r="K33" s="643"/>
      <c r="L33" s="644"/>
      <c r="M33" s="12"/>
      <c r="N33" s="18"/>
      <c r="O33" s="15"/>
      <c r="P33" s="12"/>
      <c r="Q33" s="17"/>
      <c r="R33" s="23"/>
      <c r="S33" s="16"/>
      <c r="T33" s="24"/>
      <c r="U33" s="12"/>
      <c r="V33" s="12"/>
      <c r="W33" s="12"/>
    </row>
    <row r="34" spans="1:23" s="11" customFormat="1" ht="17.45" customHeight="1">
      <c r="A34" s="89"/>
      <c r="B34" s="90"/>
      <c r="C34" s="144"/>
      <c r="D34" s="90"/>
      <c r="E34" s="90"/>
      <c r="F34" s="90"/>
      <c r="G34" s="155" t="s">
        <v>67</v>
      </c>
      <c r="H34" s="645"/>
      <c r="I34" s="646"/>
      <c r="J34" s="646"/>
      <c r="K34" s="647"/>
      <c r="L34" s="91"/>
      <c r="M34" s="12"/>
      <c r="N34" s="18"/>
      <c r="O34" s="15"/>
      <c r="P34" s="12"/>
      <c r="Q34" s="17"/>
      <c r="R34" s="23"/>
      <c r="S34" s="16"/>
      <c r="T34" s="24"/>
      <c r="U34" s="12"/>
      <c r="V34" s="12"/>
      <c r="W34" s="12"/>
    </row>
    <row r="35" spans="1:23" s="11" customFormat="1" ht="6" customHeight="1">
      <c r="A35" s="89"/>
      <c r="B35" s="90"/>
      <c r="C35" s="144"/>
      <c r="D35" s="90"/>
      <c r="E35" s="90"/>
      <c r="F35" s="90"/>
      <c r="G35" s="155"/>
      <c r="H35" s="445"/>
      <c r="I35" s="445"/>
      <c r="J35" s="445"/>
      <c r="K35" s="445"/>
      <c r="L35" s="91"/>
      <c r="M35" s="12"/>
      <c r="N35" s="18"/>
      <c r="O35" s="15"/>
      <c r="P35" s="12"/>
      <c r="Q35" s="17"/>
      <c r="R35" s="23"/>
      <c r="S35" s="16"/>
      <c r="T35" s="24"/>
      <c r="U35" s="12"/>
      <c r="V35" s="12"/>
      <c r="W35" s="12"/>
    </row>
    <row r="36" spans="1:23" s="11" customFormat="1" ht="15" customHeight="1">
      <c r="A36" s="89"/>
      <c r="B36" s="90"/>
      <c r="C36" s="144"/>
      <c r="D36" s="90"/>
      <c r="E36" s="90"/>
      <c r="F36" s="90"/>
      <c r="G36" s="90"/>
      <c r="H36" s="90"/>
      <c r="I36" s="272" t="s">
        <v>8</v>
      </c>
      <c r="J36" s="272" t="s">
        <v>15</v>
      </c>
      <c r="K36" s="90"/>
      <c r="L36" s="91"/>
      <c r="M36" s="12"/>
      <c r="N36" s="18"/>
      <c r="O36" s="15"/>
      <c r="P36" s="12"/>
      <c r="Q36" s="17"/>
      <c r="R36" s="23"/>
      <c r="S36" s="16"/>
      <c r="T36" s="24"/>
      <c r="U36" s="12"/>
      <c r="V36" s="12"/>
      <c r="W36" s="12"/>
    </row>
    <row r="37" spans="1:23" s="11" customFormat="1" ht="17.25" customHeight="1">
      <c r="A37" s="89"/>
      <c r="B37" s="90"/>
      <c r="C37" s="119"/>
      <c r="D37" s="90"/>
      <c r="E37" s="90"/>
      <c r="F37" s="90"/>
      <c r="G37" s="153"/>
      <c r="H37" s="101" t="s">
        <v>151</v>
      </c>
      <c r="I37" s="320"/>
      <c r="J37" s="320"/>
      <c r="K37" s="122" t="s">
        <v>75</v>
      </c>
      <c r="L37" s="123" t="s">
        <v>42</v>
      </c>
      <c r="M37" s="12"/>
      <c r="N37" s="18"/>
      <c r="O37" s="15"/>
      <c r="P37" s="12"/>
      <c r="Q37" s="17"/>
      <c r="R37" s="22"/>
      <c r="S37" s="16"/>
      <c r="T37" s="25"/>
      <c r="U37" s="12"/>
      <c r="V37" s="12"/>
      <c r="W37" s="12"/>
    </row>
    <row r="38" spans="1:23" s="11" customFormat="1" ht="17.25" customHeight="1">
      <c r="A38" s="89"/>
      <c r="B38" s="90"/>
      <c r="C38" s="119"/>
      <c r="D38" s="90"/>
      <c r="E38" s="90"/>
      <c r="F38" s="90"/>
      <c r="G38" s="153"/>
      <c r="H38" s="168" t="s">
        <v>386</v>
      </c>
      <c r="I38" s="446" t="str">
        <f>IF(COUNTBLANK(I42:I47)=0,(I42*I43*(I45+I46-I47)*273/3600/101.3/(273+I44)),"")</f>
        <v/>
      </c>
      <c r="J38" s="446" t="str">
        <f>IF(COUNTBLANK(J42:J47)=0,(J42*J43*(J45+J46-J47)*273/3600/101.3/(273+J44)),"")</f>
        <v/>
      </c>
      <c r="K38" s="122" t="s">
        <v>76</v>
      </c>
      <c r="L38" s="123" t="s">
        <v>59</v>
      </c>
      <c r="M38" s="12"/>
      <c r="N38" s="18"/>
      <c r="O38" s="15"/>
      <c r="P38" s="12"/>
      <c r="Q38" s="17"/>
      <c r="R38" s="23"/>
      <c r="S38" s="16"/>
      <c r="T38" s="20"/>
      <c r="U38" s="12"/>
      <c r="V38" s="12"/>
      <c r="W38" s="12"/>
    </row>
    <row r="39" spans="1:23" ht="16.350000000000001" customHeight="1">
      <c r="A39" s="162"/>
      <c r="B39" s="153"/>
      <c r="C39" s="90" t="s">
        <v>152</v>
      </c>
      <c r="E39" s="164"/>
      <c r="F39" s="272"/>
      <c r="G39" s="401"/>
      <c r="H39" s="167"/>
      <c r="I39" s="447"/>
      <c r="J39" s="397"/>
      <c r="K39" s="90"/>
      <c r="L39" s="125"/>
      <c r="M39" s="5"/>
      <c r="N39" s="5"/>
      <c r="O39" s="5"/>
      <c r="P39" s="5"/>
      <c r="Q39" s="5"/>
      <c r="R39" s="5"/>
      <c r="S39" s="5"/>
      <c r="T39" s="5"/>
      <c r="U39" s="5"/>
    </row>
    <row r="40" spans="1:23" ht="15" customHeight="1">
      <c r="A40" s="162"/>
      <c r="B40" s="153"/>
      <c r="C40" s="396"/>
      <c r="D40" s="396"/>
      <c r="E40" s="396"/>
      <c r="F40" s="396"/>
      <c r="G40" s="120"/>
      <c r="H40" s="431"/>
      <c r="I40" s="431"/>
      <c r="J40" s="122"/>
      <c r="K40" s="122"/>
      <c r="L40" s="125"/>
      <c r="M40" s="5"/>
      <c r="N40" s="5"/>
      <c r="O40" s="5"/>
      <c r="P40" s="5"/>
      <c r="Q40" s="5"/>
      <c r="R40" s="5"/>
      <c r="S40" s="5"/>
      <c r="T40" s="5"/>
      <c r="U40" s="5"/>
    </row>
    <row r="41" spans="1:23" ht="15" customHeight="1">
      <c r="A41" s="162"/>
      <c r="B41" s="153"/>
      <c r="C41" s="396"/>
      <c r="D41" s="396"/>
      <c r="E41" s="396"/>
      <c r="F41" s="396"/>
      <c r="G41" s="120"/>
      <c r="H41" s="431"/>
      <c r="I41" s="431"/>
      <c r="J41" s="122"/>
      <c r="K41" s="122"/>
      <c r="L41" s="125"/>
      <c r="M41" s="5"/>
      <c r="N41" s="5"/>
      <c r="O41" s="5"/>
      <c r="P41" s="5"/>
      <c r="Q41" s="5"/>
      <c r="R41" s="5"/>
      <c r="S41" s="5"/>
      <c r="T41" s="5"/>
      <c r="U41" s="5"/>
    </row>
    <row r="42" spans="1:23" ht="17.25" customHeight="1">
      <c r="A42" s="162"/>
      <c r="B42" s="153"/>
      <c r="C42" s="448" t="s">
        <v>269</v>
      </c>
      <c r="D42" s="97"/>
      <c r="E42" s="97"/>
      <c r="F42" s="216"/>
      <c r="G42" s="424"/>
      <c r="H42" s="418" t="s">
        <v>370</v>
      </c>
      <c r="I42" s="316"/>
      <c r="J42" s="440"/>
      <c r="K42" s="420" t="s">
        <v>221</v>
      </c>
      <c r="L42" s="125" t="s">
        <v>59</v>
      </c>
      <c r="M42" s="5"/>
      <c r="N42" s="5"/>
      <c r="O42" s="5"/>
      <c r="P42" s="5"/>
      <c r="Q42" s="5"/>
      <c r="R42" s="5"/>
      <c r="S42" s="5"/>
      <c r="T42" s="5"/>
      <c r="U42" s="5"/>
    </row>
    <row r="43" spans="1:23" ht="17.25" customHeight="1">
      <c r="A43" s="162"/>
      <c r="B43" s="153"/>
      <c r="C43" s="448" t="s">
        <v>270</v>
      </c>
      <c r="D43" s="97"/>
      <c r="E43" s="97"/>
      <c r="F43" s="97"/>
      <c r="G43" s="424"/>
      <c r="H43" s="418" t="s">
        <v>371</v>
      </c>
      <c r="I43" s="317"/>
      <c r="J43" s="441"/>
      <c r="K43" s="432" t="s">
        <v>120</v>
      </c>
      <c r="L43" s="180" t="s">
        <v>78</v>
      </c>
      <c r="M43" s="5"/>
      <c r="N43" s="5"/>
      <c r="O43" s="5"/>
      <c r="P43" s="5"/>
      <c r="Q43" s="5"/>
      <c r="R43" s="5"/>
      <c r="S43" s="5"/>
      <c r="T43" s="5"/>
      <c r="U43" s="5"/>
    </row>
    <row r="44" spans="1:23" ht="17.25" customHeight="1">
      <c r="A44" s="162"/>
      <c r="B44" s="153"/>
      <c r="C44" s="448" t="s">
        <v>271</v>
      </c>
      <c r="D44" s="97"/>
      <c r="E44" s="97"/>
      <c r="F44" s="97"/>
      <c r="G44" s="97"/>
      <c r="H44" s="418" t="s">
        <v>372</v>
      </c>
      <c r="I44" s="318"/>
      <c r="J44" s="442"/>
      <c r="K44" s="420" t="s">
        <v>71</v>
      </c>
      <c r="L44" s="125" t="s">
        <v>41</v>
      </c>
      <c r="M44" s="5"/>
      <c r="N44" s="5"/>
      <c r="O44" s="5"/>
      <c r="P44" s="5"/>
      <c r="Q44" s="5"/>
      <c r="R44" s="5"/>
      <c r="S44" s="5"/>
      <c r="T44" s="5"/>
      <c r="U44" s="5"/>
    </row>
    <row r="45" spans="1:23" ht="17.25" customHeight="1">
      <c r="A45" s="162"/>
      <c r="B45" s="153"/>
      <c r="C45" s="448" t="s">
        <v>272</v>
      </c>
      <c r="D45" s="97"/>
      <c r="E45" s="97"/>
      <c r="F45" s="97"/>
      <c r="G45" s="97"/>
      <c r="H45" s="418" t="s">
        <v>373</v>
      </c>
      <c r="I45" s="319"/>
      <c r="J45" s="443"/>
      <c r="K45" s="420" t="s">
        <v>108</v>
      </c>
      <c r="L45" s="125" t="s">
        <v>42</v>
      </c>
      <c r="M45" s="5"/>
      <c r="N45" s="5"/>
      <c r="O45" s="5"/>
      <c r="P45" s="5"/>
      <c r="Q45" s="5"/>
      <c r="R45" s="5"/>
      <c r="S45" s="5"/>
      <c r="T45" s="5"/>
      <c r="U45" s="5"/>
    </row>
    <row r="46" spans="1:23" ht="17.25" customHeight="1">
      <c r="A46" s="162"/>
      <c r="B46" s="153"/>
      <c r="C46" s="449" t="s">
        <v>273</v>
      </c>
      <c r="D46" s="97"/>
      <c r="E46" s="97"/>
      <c r="F46" s="97"/>
      <c r="G46" s="97"/>
      <c r="H46" s="418" t="s">
        <v>374</v>
      </c>
      <c r="I46" s="319"/>
      <c r="J46" s="443"/>
      <c r="K46" s="420" t="s">
        <v>108</v>
      </c>
      <c r="L46" s="125" t="s">
        <v>42</v>
      </c>
      <c r="M46" s="5"/>
      <c r="N46" s="5"/>
      <c r="O46" s="5"/>
      <c r="P46" s="5"/>
      <c r="Q46" s="5"/>
      <c r="R46" s="5"/>
      <c r="S46" s="5"/>
      <c r="T46" s="5"/>
      <c r="U46" s="5"/>
    </row>
    <row r="47" spans="1:23" ht="17.25" customHeight="1">
      <c r="A47" s="162"/>
      <c r="B47" s="153"/>
      <c r="C47" s="449" t="s">
        <v>274</v>
      </c>
      <c r="D47" s="97"/>
      <c r="E47" s="97"/>
      <c r="F47" s="97"/>
      <c r="G47" s="97"/>
      <c r="H47" s="418" t="s">
        <v>375</v>
      </c>
      <c r="I47" s="325" t="str">
        <f>IF(I44="","",IF($I$56="乾　式","0.00",10^(7.203-1735.74/(I44+234))))</f>
        <v/>
      </c>
      <c r="J47" s="325" t="str">
        <f>IF(J44="","",IF($I$56="乾　式","0.00",10^(7.203-1735.74/(J44+234))))</f>
        <v/>
      </c>
      <c r="K47" s="420" t="s">
        <v>108</v>
      </c>
      <c r="L47" s="125" t="s">
        <v>42</v>
      </c>
      <c r="M47" s="5"/>
      <c r="N47" s="5"/>
      <c r="O47" s="5"/>
      <c r="P47" s="5"/>
      <c r="Q47" s="5"/>
      <c r="R47" s="5"/>
      <c r="S47" s="5"/>
      <c r="T47" s="5"/>
      <c r="U47" s="5"/>
    </row>
    <row r="48" spans="1:23" ht="11.25" customHeight="1">
      <c r="A48" s="162"/>
      <c r="B48" s="153"/>
      <c r="C48" s="449"/>
      <c r="D48" s="97"/>
      <c r="E48" s="97"/>
      <c r="F48" s="97"/>
      <c r="G48" s="97"/>
      <c r="H48" s="418"/>
      <c r="I48" s="361"/>
      <c r="J48" s="361"/>
      <c r="K48" s="420"/>
      <c r="L48" s="125"/>
      <c r="M48" s="5"/>
      <c r="N48" s="5"/>
      <c r="O48" s="5"/>
      <c r="P48" s="5"/>
      <c r="Q48" s="5"/>
      <c r="R48" s="5"/>
      <c r="S48" s="5"/>
      <c r="T48" s="5"/>
      <c r="U48" s="5"/>
    </row>
    <row r="49" spans="1:23" s="11" customFormat="1" ht="14.45" customHeight="1" thickBot="1">
      <c r="A49" s="110"/>
      <c r="B49" s="111"/>
      <c r="C49" s="174"/>
      <c r="D49" s="175"/>
      <c r="E49" s="175"/>
      <c r="F49" s="175"/>
      <c r="G49" s="175"/>
      <c r="H49" s="111"/>
      <c r="I49" s="176"/>
      <c r="J49" s="177"/>
      <c r="K49" s="166"/>
      <c r="L49" s="112"/>
      <c r="M49" s="12"/>
      <c r="N49" s="18"/>
      <c r="O49" s="15"/>
      <c r="P49" s="12"/>
      <c r="Q49" s="17"/>
      <c r="R49" s="23"/>
      <c r="S49" s="16"/>
      <c r="T49" s="20"/>
      <c r="U49" s="12"/>
      <c r="V49" s="12"/>
      <c r="W49" s="12"/>
    </row>
    <row r="50" spans="1:23" ht="9" customHeight="1">
      <c r="M50" s="5"/>
      <c r="N50" s="5"/>
      <c r="O50" s="5"/>
      <c r="P50" s="5"/>
      <c r="Q50" s="5"/>
      <c r="R50" s="5"/>
      <c r="S50" s="5"/>
      <c r="T50" s="5"/>
      <c r="U50" s="5"/>
    </row>
    <row r="51" spans="1:23" ht="15" customHeight="1" thickBot="1">
      <c r="M51" s="5"/>
      <c r="N51" s="5"/>
      <c r="O51" s="5"/>
      <c r="P51" s="5"/>
      <c r="Q51" s="5"/>
      <c r="R51" s="5"/>
      <c r="S51" s="5"/>
      <c r="T51" s="5"/>
      <c r="U51" s="5"/>
    </row>
    <row r="52" spans="1:23" s="11" customFormat="1" ht="18.75" customHeight="1" thickBot="1">
      <c r="A52" s="659" t="s">
        <v>147</v>
      </c>
      <c r="B52" s="660"/>
      <c r="C52" s="660"/>
      <c r="D52" s="660"/>
      <c r="E52" s="660"/>
      <c r="F52" s="660"/>
      <c r="G52" s="660"/>
      <c r="H52" s="660"/>
      <c r="I52" s="660"/>
      <c r="J52" s="660"/>
      <c r="K52" s="660"/>
      <c r="L52" s="661"/>
      <c r="M52" s="12"/>
      <c r="N52" s="12"/>
      <c r="O52" s="12"/>
      <c r="P52" s="12"/>
      <c r="Q52" s="12"/>
      <c r="R52" s="12"/>
      <c r="S52" s="12"/>
      <c r="T52" s="12"/>
      <c r="U52" s="12"/>
    </row>
    <row r="53" spans="1:23" s="11" customFormat="1" ht="28.5" customHeight="1" thickTop="1">
      <c r="A53" s="657" t="s">
        <v>302</v>
      </c>
      <c r="B53" s="658"/>
      <c r="C53" s="662" t="str">
        <f>+$C$3</f>
        <v>回転釜、固定釜(選択してください)　　（　４．調理能力　）</v>
      </c>
      <c r="D53" s="663"/>
      <c r="E53" s="663"/>
      <c r="F53" s="663"/>
      <c r="G53" s="663"/>
      <c r="H53" s="663"/>
      <c r="I53" s="663"/>
      <c r="J53" s="663"/>
      <c r="K53" s="664" t="str">
        <f>+$K$3</f>
        <v/>
      </c>
      <c r="L53" s="665"/>
      <c r="M53" s="12"/>
      <c r="N53" s="12"/>
      <c r="O53" s="12"/>
      <c r="P53" s="12"/>
      <c r="Q53" s="12"/>
      <c r="R53" s="12"/>
      <c r="S53" s="12"/>
      <c r="T53" s="12"/>
      <c r="U53" s="12"/>
    </row>
    <row r="54" spans="1:23" s="11" customFormat="1" ht="18" customHeight="1" thickBot="1">
      <c r="A54" s="651" t="s">
        <v>303</v>
      </c>
      <c r="B54" s="652"/>
      <c r="C54" s="666" t="str">
        <f>+$C$4</f>
        <v/>
      </c>
      <c r="D54" s="666"/>
      <c r="E54" s="667"/>
      <c r="F54" s="667"/>
      <c r="G54" s="668"/>
      <c r="H54" s="59" t="s">
        <v>1</v>
      </c>
      <c r="I54" s="648" t="str">
        <f>$I$4</f>
        <v/>
      </c>
      <c r="J54" s="649"/>
      <c r="K54" s="649"/>
      <c r="L54" s="650"/>
      <c r="M54" s="12"/>
      <c r="N54" s="12"/>
      <c r="O54" s="12"/>
      <c r="P54" s="12"/>
      <c r="Q54" s="12"/>
      <c r="R54" s="12"/>
      <c r="S54" s="12"/>
      <c r="T54" s="12"/>
      <c r="U54" s="12"/>
    </row>
    <row r="55" spans="1:23" s="11" customFormat="1" ht="10.5" customHeight="1">
      <c r="A55" s="131"/>
      <c r="B55" s="272"/>
      <c r="C55" s="272"/>
      <c r="D55" s="132"/>
      <c r="E55" s="132"/>
      <c r="F55" s="132"/>
      <c r="G55" s="133"/>
      <c r="H55" s="450"/>
      <c r="I55" s="272"/>
      <c r="J55" s="450"/>
      <c r="K55" s="133"/>
      <c r="L55" s="451"/>
      <c r="M55" s="12"/>
      <c r="N55" s="12"/>
      <c r="O55" s="12"/>
      <c r="P55" s="12"/>
      <c r="Q55" s="12"/>
      <c r="R55" s="12"/>
      <c r="S55" s="12"/>
      <c r="T55" s="12"/>
      <c r="U55" s="12"/>
    </row>
    <row r="56" spans="1:23" ht="17.25" customHeight="1">
      <c r="A56" s="162"/>
      <c r="B56" s="153"/>
      <c r="C56" s="401" t="s">
        <v>359</v>
      </c>
      <c r="D56" s="452"/>
      <c r="E56" s="101"/>
      <c r="F56" s="5"/>
      <c r="G56" s="452"/>
      <c r="H56" s="433"/>
      <c r="I56" s="439" t="s">
        <v>388</v>
      </c>
      <c r="J56" s="153"/>
      <c r="K56" s="420"/>
      <c r="L56" s="125"/>
      <c r="N56" s="8"/>
    </row>
    <row r="57" spans="1:23" ht="16.5" customHeight="1">
      <c r="A57" s="162"/>
      <c r="B57" s="153"/>
      <c r="C57" s="394" t="s">
        <v>320</v>
      </c>
      <c r="D57" s="97"/>
      <c r="E57" s="97"/>
      <c r="F57" s="97"/>
      <c r="G57" s="97"/>
      <c r="H57" s="97"/>
      <c r="I57" s="424"/>
      <c r="J57" s="424"/>
      <c r="K57" s="122"/>
      <c r="L57" s="161"/>
      <c r="M57" s="5"/>
      <c r="N57" s="5"/>
      <c r="O57" s="5"/>
      <c r="P57" s="5"/>
      <c r="Q57" s="5"/>
      <c r="R57" s="5"/>
      <c r="S57" s="5"/>
      <c r="T57" s="5"/>
      <c r="U57" s="5"/>
    </row>
    <row r="58" spans="1:23" ht="16.5" customHeight="1">
      <c r="A58" s="162"/>
      <c r="B58" s="153"/>
      <c r="C58" s="394" t="s">
        <v>321</v>
      </c>
      <c r="D58" s="97"/>
      <c r="E58" s="97"/>
      <c r="F58" s="97"/>
      <c r="G58" s="97"/>
      <c r="H58" s="97"/>
      <c r="I58" s="97"/>
      <c r="J58" s="97"/>
      <c r="K58" s="122"/>
      <c r="L58" s="161"/>
      <c r="M58" s="5"/>
      <c r="N58" s="5"/>
      <c r="O58" s="5"/>
      <c r="P58" s="5"/>
      <c r="Q58" s="5"/>
      <c r="R58" s="5"/>
      <c r="S58" s="5"/>
      <c r="T58" s="5"/>
      <c r="U58" s="5"/>
    </row>
    <row r="59" spans="1:23" ht="17.25" customHeight="1">
      <c r="A59" s="162"/>
      <c r="B59" s="153"/>
      <c r="C59" s="591"/>
      <c r="D59" s="672"/>
      <c r="E59" s="672"/>
      <c r="F59" s="672"/>
      <c r="G59" s="672"/>
      <c r="H59" s="672"/>
      <c r="I59" s="272"/>
      <c r="J59" s="90"/>
      <c r="K59" s="122"/>
      <c r="L59" s="161"/>
      <c r="M59" s="5"/>
      <c r="N59" s="5"/>
      <c r="O59" s="5"/>
      <c r="P59" s="5"/>
      <c r="Q59" s="5"/>
      <c r="R59" s="5"/>
      <c r="S59" s="5"/>
      <c r="T59" s="5"/>
      <c r="U59" s="5"/>
    </row>
    <row r="60" spans="1:23" ht="18" customHeight="1" thickBot="1">
      <c r="A60" s="162"/>
      <c r="B60" s="153"/>
      <c r="C60" s="394"/>
      <c r="D60" s="252"/>
      <c r="E60" s="252"/>
      <c r="F60" s="252"/>
      <c r="G60" s="252"/>
      <c r="H60" s="252"/>
      <c r="I60" s="272"/>
      <c r="J60" s="90"/>
      <c r="K60" s="122"/>
      <c r="L60" s="161"/>
      <c r="M60" s="5"/>
      <c r="N60" s="5"/>
      <c r="O60" s="5"/>
      <c r="P60" s="5"/>
      <c r="Q60" s="5"/>
      <c r="R60" s="5"/>
      <c r="S60" s="5"/>
      <c r="T60" s="5"/>
      <c r="U60" s="5"/>
    </row>
    <row r="61" spans="1:23" s="11" customFormat="1" ht="18" customHeight="1" thickBot="1">
      <c r="A61" s="169"/>
      <c r="B61" s="170"/>
      <c r="C61" s="171" t="s">
        <v>222</v>
      </c>
      <c r="D61" s="171"/>
      <c r="E61" s="171"/>
      <c r="F61" s="90"/>
      <c r="G61" s="90"/>
      <c r="H61" s="261" t="s">
        <v>224</v>
      </c>
      <c r="I61" s="336" t="str">
        <f>IF(COUNTBLANK(I37:I38)=0,I38*60/I37,"")</f>
        <v/>
      </c>
      <c r="J61" s="336" t="str">
        <f>IF(COUNTBLANK(J37:J38)=0,J38*60/J37,"")</f>
        <v/>
      </c>
      <c r="K61" s="122" t="s">
        <v>77</v>
      </c>
      <c r="L61" s="125" t="s">
        <v>59</v>
      </c>
      <c r="M61" s="12"/>
      <c r="N61" s="17"/>
      <c r="O61" s="23"/>
      <c r="P61" s="16"/>
      <c r="Q61" s="20"/>
      <c r="R61" s="12"/>
      <c r="S61" s="12"/>
      <c r="T61" s="12"/>
    </row>
    <row r="62" spans="1:23" s="11" customFormat="1" ht="3.75" customHeight="1" thickBot="1">
      <c r="A62" s="162"/>
      <c r="B62" s="153"/>
      <c r="C62" s="165"/>
      <c r="D62" s="165"/>
      <c r="E62" s="165"/>
      <c r="F62" s="90"/>
      <c r="G62" s="90"/>
      <c r="H62" s="165"/>
      <c r="I62" s="165"/>
      <c r="J62" s="165"/>
      <c r="K62" s="165"/>
      <c r="L62" s="161"/>
      <c r="M62" s="12"/>
      <c r="N62" s="17"/>
      <c r="O62" s="23"/>
      <c r="P62" s="16"/>
      <c r="Q62" s="20"/>
      <c r="R62" s="12"/>
      <c r="S62" s="12"/>
      <c r="T62" s="12"/>
    </row>
    <row r="63" spans="1:23" s="11" customFormat="1" ht="22.5" customHeight="1" thickBot="1">
      <c r="A63" s="89"/>
      <c r="B63" s="90"/>
      <c r="C63" s="394"/>
      <c r="D63" s="172"/>
      <c r="E63" s="172"/>
      <c r="F63" s="172"/>
      <c r="G63" s="153"/>
      <c r="H63" s="90"/>
      <c r="I63" s="120" t="s">
        <v>223</v>
      </c>
      <c r="J63" s="337" t="str">
        <f>IF(COUNTBLANK(I61:J61)=0,(I61+J61)/2,"")</f>
        <v/>
      </c>
      <c r="K63" s="122" t="s">
        <v>77</v>
      </c>
      <c r="L63" s="123" t="s">
        <v>59</v>
      </c>
      <c r="M63" s="12"/>
      <c r="N63" s="18"/>
      <c r="O63" s="15"/>
      <c r="P63" s="12"/>
      <c r="Q63" s="17"/>
      <c r="R63" s="22"/>
      <c r="S63" s="16"/>
      <c r="T63" s="24"/>
      <c r="U63" s="12"/>
      <c r="V63" s="12"/>
      <c r="W63" s="12"/>
    </row>
    <row r="64" spans="1:23" s="11" customFormat="1" ht="3.75" customHeight="1" thickBot="1">
      <c r="A64" s="89"/>
      <c r="B64" s="90"/>
      <c r="C64" s="98"/>
      <c r="D64" s="153"/>
      <c r="E64" s="153"/>
      <c r="F64" s="153"/>
      <c r="G64" s="153"/>
      <c r="H64" s="90"/>
      <c r="I64" s="153"/>
      <c r="J64" s="313"/>
      <c r="K64" s="122"/>
      <c r="L64" s="91"/>
      <c r="M64" s="12"/>
      <c r="N64" s="18"/>
      <c r="O64" s="15"/>
      <c r="P64" s="12"/>
      <c r="Q64" s="17"/>
      <c r="R64" s="23"/>
      <c r="S64" s="16"/>
      <c r="T64" s="20"/>
      <c r="U64" s="12"/>
      <c r="V64" s="12"/>
      <c r="W64" s="12"/>
    </row>
    <row r="65" spans="1:23" s="11" customFormat="1" ht="17.25" customHeight="1" thickBot="1">
      <c r="A65" s="89"/>
      <c r="B65" s="90"/>
      <c r="C65" s="173"/>
      <c r="D65" s="153"/>
      <c r="E65" s="153"/>
      <c r="F65" s="153"/>
      <c r="G65" s="153"/>
      <c r="H65" s="90"/>
      <c r="I65" s="101" t="s">
        <v>14</v>
      </c>
      <c r="J65" s="322" t="str">
        <f>IF(J63&lt;&gt;"",ABS(I61-J61)/J63,"")</f>
        <v/>
      </c>
      <c r="K65" s="271"/>
      <c r="L65" s="91"/>
      <c r="M65" s="12"/>
      <c r="N65" s="18"/>
      <c r="O65" s="15"/>
      <c r="P65" s="12"/>
      <c r="Q65" s="17"/>
      <c r="R65" s="23"/>
      <c r="S65" s="16"/>
      <c r="T65" s="20"/>
      <c r="U65" s="12"/>
      <c r="V65" s="12"/>
      <c r="W65" s="12"/>
    </row>
    <row r="66" spans="1:23" s="11" customFormat="1" ht="7.5" customHeight="1">
      <c r="A66" s="89"/>
      <c r="B66" s="90"/>
      <c r="C66" s="173"/>
      <c r="D66" s="153"/>
      <c r="E66" s="153"/>
      <c r="F66" s="153"/>
      <c r="G66" s="153"/>
      <c r="H66" s="90"/>
      <c r="I66" s="101"/>
      <c r="J66" s="280"/>
      <c r="K66" s="271"/>
      <c r="L66" s="91"/>
      <c r="M66" s="12"/>
      <c r="N66" s="18"/>
      <c r="O66" s="15"/>
      <c r="P66" s="12"/>
      <c r="Q66" s="17"/>
      <c r="R66" s="23"/>
      <c r="S66" s="16"/>
      <c r="T66" s="20"/>
      <c r="U66" s="12"/>
      <c r="V66" s="12"/>
      <c r="W66" s="12"/>
    </row>
    <row r="67" spans="1:23" s="11" customFormat="1" ht="15" customHeight="1">
      <c r="A67" s="89"/>
      <c r="B67" s="90"/>
      <c r="C67" s="90" t="s">
        <v>300</v>
      </c>
      <c r="D67" s="90"/>
      <c r="E67" s="90"/>
      <c r="F67" s="100"/>
      <c r="G67" s="100"/>
      <c r="H67" s="100"/>
      <c r="I67" s="100"/>
      <c r="J67" s="100"/>
      <c r="K67" s="90"/>
      <c r="L67" s="91"/>
      <c r="M67" s="12"/>
      <c r="N67" s="12"/>
      <c r="O67" s="12"/>
      <c r="P67" s="12"/>
      <c r="Q67" s="12"/>
      <c r="R67" s="12"/>
      <c r="S67" s="12"/>
      <c r="T67" s="12"/>
      <c r="U67" s="12"/>
    </row>
    <row r="68" spans="1:23" ht="15" customHeight="1">
      <c r="A68" s="89"/>
      <c r="B68" s="90"/>
      <c r="C68" s="589" t="s">
        <v>301</v>
      </c>
      <c r="D68" s="589"/>
      <c r="E68" s="589"/>
      <c r="F68" s="589"/>
      <c r="G68" s="589"/>
      <c r="H68" s="589"/>
      <c r="I68" s="589"/>
      <c r="J68" s="589"/>
      <c r="K68" s="589"/>
      <c r="L68" s="91"/>
      <c r="M68" s="5"/>
      <c r="N68" s="5"/>
      <c r="O68" s="5"/>
      <c r="P68" s="5"/>
      <c r="Q68" s="5"/>
      <c r="R68" s="5"/>
      <c r="S68" s="5"/>
      <c r="T68" s="5"/>
      <c r="U68" s="5"/>
    </row>
    <row r="69" spans="1:23" ht="26.25" customHeight="1">
      <c r="A69" s="89"/>
      <c r="B69" s="90"/>
      <c r="C69" s="589"/>
      <c r="D69" s="589"/>
      <c r="E69" s="589"/>
      <c r="F69" s="589"/>
      <c r="G69" s="589"/>
      <c r="H69" s="589"/>
      <c r="I69" s="589"/>
      <c r="J69" s="589"/>
      <c r="K69" s="589"/>
      <c r="L69" s="91"/>
      <c r="M69" s="5"/>
      <c r="O69" s="5"/>
      <c r="P69" s="5"/>
      <c r="Q69" s="5"/>
      <c r="R69" s="5"/>
      <c r="S69" s="5"/>
      <c r="T69" s="5"/>
      <c r="U69" s="5"/>
    </row>
    <row r="70" spans="1:23" ht="10.35" customHeight="1">
      <c r="A70" s="89"/>
      <c r="B70" s="90"/>
      <c r="C70" s="389"/>
      <c r="D70" s="248"/>
      <c r="E70" s="248"/>
      <c r="F70" s="248"/>
      <c r="G70" s="248"/>
      <c r="H70" s="248"/>
      <c r="I70" s="248"/>
      <c r="J70" s="248"/>
      <c r="K70" s="248"/>
      <c r="L70" s="91"/>
      <c r="M70" s="5"/>
      <c r="O70" s="5"/>
      <c r="P70" s="5"/>
      <c r="Q70" s="5"/>
      <c r="R70" s="5"/>
      <c r="S70" s="5"/>
      <c r="T70" s="5"/>
      <c r="U70" s="5"/>
    </row>
    <row r="71" spans="1:23" ht="15" customHeight="1">
      <c r="A71" s="89"/>
      <c r="B71" s="90"/>
      <c r="C71" s="98"/>
      <c r="D71" s="90"/>
      <c r="E71" s="90"/>
      <c r="F71" s="100"/>
      <c r="G71" s="100"/>
      <c r="H71" s="100"/>
      <c r="I71" s="272" t="s">
        <v>8</v>
      </c>
      <c r="J71" s="272" t="s">
        <v>15</v>
      </c>
      <c r="K71" s="100"/>
      <c r="L71" s="91"/>
      <c r="M71" s="5"/>
      <c r="O71" s="5"/>
      <c r="P71" s="5"/>
      <c r="Q71" s="5"/>
      <c r="R71" s="5"/>
      <c r="S71" s="5"/>
      <c r="T71" s="5"/>
      <c r="U71" s="5"/>
    </row>
    <row r="72" spans="1:23" ht="17.25" customHeight="1">
      <c r="A72" s="89"/>
      <c r="B72" s="90"/>
      <c r="C72" s="98"/>
      <c r="D72" s="90"/>
      <c r="E72" s="90"/>
      <c r="F72" s="90"/>
      <c r="G72" s="100"/>
      <c r="H72" s="101" t="s">
        <v>356</v>
      </c>
      <c r="I72" s="338"/>
      <c r="J72" s="338"/>
      <c r="K72" s="122" t="s">
        <v>121</v>
      </c>
      <c r="L72" s="178" t="s">
        <v>78</v>
      </c>
      <c r="M72" s="5"/>
      <c r="O72" s="5"/>
      <c r="P72" s="5"/>
      <c r="Q72" s="5"/>
      <c r="R72" s="5"/>
      <c r="S72" s="5"/>
      <c r="T72" s="5"/>
      <c r="U72" s="5"/>
    </row>
    <row r="73" spans="1:23" ht="17.25" customHeight="1">
      <c r="A73" s="89"/>
      <c r="B73" s="90"/>
      <c r="C73" s="98"/>
      <c r="D73" s="90"/>
      <c r="E73" s="90"/>
      <c r="F73" s="394"/>
      <c r="G73" s="100"/>
      <c r="H73" s="101" t="s">
        <v>357</v>
      </c>
      <c r="I73" s="338"/>
      <c r="J73" s="338"/>
      <c r="K73" s="122" t="s">
        <v>121</v>
      </c>
      <c r="L73" s="178" t="s">
        <v>78</v>
      </c>
      <c r="M73" s="5"/>
      <c r="O73" s="5"/>
      <c r="P73" s="5"/>
      <c r="Q73" s="5"/>
      <c r="R73" s="5"/>
      <c r="S73" s="5"/>
      <c r="T73" s="5"/>
      <c r="U73" s="5"/>
    </row>
    <row r="74" spans="1:23" ht="7.35" customHeight="1">
      <c r="A74" s="89"/>
      <c r="B74" s="90"/>
      <c r="C74" s="98"/>
      <c r="D74" s="100"/>
      <c r="E74" s="100"/>
      <c r="F74" s="100"/>
      <c r="G74" s="100"/>
      <c r="H74" s="100"/>
      <c r="I74" s="100"/>
      <c r="J74" s="100"/>
      <c r="K74" s="100"/>
      <c r="L74" s="94"/>
      <c r="M74" s="5"/>
      <c r="O74" s="5"/>
      <c r="P74" s="5"/>
      <c r="Q74" s="5"/>
      <c r="R74" s="5"/>
      <c r="S74" s="5"/>
      <c r="T74" s="5"/>
      <c r="U74" s="5"/>
    </row>
    <row r="75" spans="1:23" ht="17.25" customHeight="1">
      <c r="A75" s="89"/>
      <c r="B75" s="90"/>
      <c r="C75" s="98"/>
      <c r="D75" s="90"/>
      <c r="E75" s="90"/>
      <c r="F75" s="100"/>
      <c r="G75" s="100"/>
      <c r="H75" s="100"/>
      <c r="I75" s="101" t="s">
        <v>358</v>
      </c>
      <c r="J75" s="339"/>
      <c r="K75" s="100"/>
      <c r="L75" s="150"/>
      <c r="M75" s="5"/>
      <c r="O75" s="5"/>
      <c r="P75" s="5"/>
      <c r="Q75" s="5"/>
      <c r="R75" s="5"/>
      <c r="S75" s="5"/>
      <c r="T75" s="5"/>
      <c r="U75" s="5"/>
    </row>
    <row r="76" spans="1:23" ht="5.45" customHeight="1">
      <c r="A76" s="89"/>
      <c r="B76" s="90"/>
      <c r="C76" s="98"/>
      <c r="D76" s="90"/>
      <c r="E76" s="90"/>
      <c r="F76" s="100"/>
      <c r="G76" s="100"/>
      <c r="H76" s="100"/>
      <c r="I76" s="101"/>
      <c r="J76" s="400"/>
      <c r="K76" s="100"/>
      <c r="L76" s="150"/>
      <c r="M76" s="5"/>
      <c r="O76" s="5"/>
      <c r="P76" s="5"/>
      <c r="Q76" s="5"/>
      <c r="R76" s="5"/>
      <c r="S76" s="5"/>
      <c r="T76" s="5"/>
      <c r="U76" s="5"/>
    </row>
    <row r="77" spans="1:23" ht="19.7" customHeight="1">
      <c r="A77" s="89"/>
      <c r="B77" s="90"/>
      <c r="C77" s="119" t="s">
        <v>226</v>
      </c>
      <c r="D77" s="90"/>
      <c r="E77" s="90"/>
      <c r="F77" s="100"/>
      <c r="G77" s="100"/>
      <c r="H77" s="100"/>
      <c r="I77" s="264" t="s">
        <v>225</v>
      </c>
      <c r="J77" s="340"/>
      <c r="K77" s="179" t="s">
        <v>43</v>
      </c>
      <c r="L77" s="180" t="s">
        <v>44</v>
      </c>
      <c r="M77" s="5"/>
      <c r="N77" s="5"/>
      <c r="O77" s="5"/>
      <c r="P77" s="5"/>
      <c r="Q77" s="5"/>
      <c r="R77" s="5"/>
      <c r="S77" s="5"/>
      <c r="T77" s="5"/>
      <c r="U77" s="5"/>
    </row>
    <row r="78" spans="1:23" ht="4.3499999999999996" customHeight="1">
      <c r="A78" s="89"/>
      <c r="B78" s="90"/>
      <c r="C78" s="98"/>
      <c r="D78" s="90"/>
      <c r="E78" s="90"/>
      <c r="F78" s="100"/>
      <c r="G78" s="100"/>
      <c r="H78" s="100"/>
      <c r="I78" s="101"/>
      <c r="J78" s="400"/>
      <c r="K78" s="100"/>
      <c r="L78" s="150"/>
      <c r="M78" s="5"/>
      <c r="N78" s="5"/>
      <c r="O78" s="5"/>
      <c r="P78" s="5"/>
      <c r="Q78" s="5"/>
      <c r="R78" s="5"/>
      <c r="S78" s="5"/>
      <c r="T78" s="5"/>
      <c r="U78" s="5"/>
    </row>
    <row r="79" spans="1:23" ht="17.25" customHeight="1">
      <c r="A79" s="99"/>
      <c r="B79" s="100"/>
      <c r="C79" s="90" t="s">
        <v>87</v>
      </c>
      <c r="D79" s="90"/>
      <c r="E79" s="90"/>
      <c r="F79" s="100"/>
      <c r="G79" s="182"/>
      <c r="H79" s="669" t="s">
        <v>387</v>
      </c>
      <c r="I79" s="670"/>
      <c r="J79" s="671"/>
      <c r="K79" s="90"/>
      <c r="L79" s="91"/>
      <c r="M79" s="5"/>
      <c r="N79" s="5"/>
      <c r="O79" s="5"/>
      <c r="P79" s="5"/>
      <c r="Q79" s="5"/>
      <c r="R79" s="5"/>
      <c r="S79" s="5"/>
      <c r="T79" s="5"/>
      <c r="U79" s="5"/>
    </row>
    <row r="80" spans="1:23" ht="6" customHeight="1">
      <c r="A80" s="99"/>
      <c r="B80" s="100"/>
      <c r="C80" s="90"/>
      <c r="D80" s="90"/>
      <c r="E80" s="90"/>
      <c r="F80" s="182"/>
      <c r="G80" s="453"/>
      <c r="H80" s="453"/>
      <c r="I80" s="453"/>
      <c r="J80" s="100"/>
      <c r="K80" s="90"/>
      <c r="L80" s="91"/>
      <c r="M80" s="5"/>
      <c r="N80" s="5"/>
      <c r="O80" s="5"/>
      <c r="P80" s="5"/>
      <c r="Q80" s="5"/>
      <c r="R80" s="5"/>
      <c r="S80" s="5"/>
      <c r="T80" s="5"/>
      <c r="U80" s="5"/>
    </row>
    <row r="81" spans="1:21" ht="15.6" customHeight="1">
      <c r="A81" s="99"/>
      <c r="B81" s="100"/>
      <c r="C81" s="90" t="str">
        <f>IF(H79="表2の水","食材を水に置き換えた試験に用いる水の温度","")</f>
        <v/>
      </c>
      <c r="D81" s="90"/>
      <c r="E81" s="90"/>
      <c r="F81" s="182"/>
      <c r="G81" s="453"/>
      <c r="H81" s="453"/>
      <c r="I81" s="453"/>
      <c r="J81" s="341"/>
      <c r="K81" s="122" t="str">
        <f>IF(H79="表2の水","(℃）","")</f>
        <v/>
      </c>
      <c r="L81" s="125" t="str">
        <f>IF(H79="表2の水","(小数点以下1位）","")</f>
        <v/>
      </c>
      <c r="M81" s="5"/>
      <c r="N81" s="5"/>
      <c r="O81" s="5"/>
      <c r="P81" s="5"/>
      <c r="Q81" s="5"/>
      <c r="R81" s="5"/>
      <c r="S81" s="5"/>
      <c r="T81" s="5"/>
      <c r="U81" s="5"/>
    </row>
    <row r="82" spans="1:21" s="27" customFormat="1" ht="6.75" customHeight="1" thickBot="1">
      <c r="A82" s="99"/>
      <c r="B82" s="100"/>
      <c r="C82" s="90"/>
      <c r="D82" s="90"/>
      <c r="E82" s="90"/>
      <c r="F82" s="182"/>
      <c r="G82" s="90"/>
      <c r="H82" s="157"/>
      <c r="I82" s="183"/>
      <c r="J82" s="183"/>
      <c r="K82" s="90"/>
      <c r="L82" s="91"/>
      <c r="M82" s="26"/>
      <c r="N82" s="26"/>
      <c r="O82" s="26"/>
      <c r="P82" s="26"/>
      <c r="Q82" s="26"/>
      <c r="R82" s="26"/>
      <c r="S82" s="26"/>
      <c r="T82" s="26"/>
      <c r="U82" s="26"/>
    </row>
    <row r="83" spans="1:21" ht="18" customHeight="1" thickBot="1">
      <c r="A83" s="99"/>
      <c r="B83" s="100"/>
      <c r="C83" s="90" t="str">
        <f>IF(H79="表1の食材","試験食材の総重量[g]",IF(H79="表2の水","食材を水に置き換えた試験水量[g]",""))</f>
        <v/>
      </c>
      <c r="D83" s="90"/>
      <c r="E83" s="90"/>
      <c r="F83" s="90"/>
      <c r="G83" s="401" t="str">
        <f>+IF(H79="表1の食材","表1より",IF(H79="表2の水","表2より",""))</f>
        <v/>
      </c>
      <c r="H83" s="100"/>
      <c r="I83" s="184" t="s">
        <v>91</v>
      </c>
      <c r="J83" s="342" t="str">
        <f>IF(H79="表1の食材","206.0",IF(H79="表2の水",I200,""))</f>
        <v/>
      </c>
      <c r="K83" s="90" t="s">
        <v>122</v>
      </c>
      <c r="L83" s="180" t="s">
        <v>44</v>
      </c>
      <c r="M83" s="5"/>
      <c r="N83" s="5"/>
      <c r="O83" s="5"/>
      <c r="P83" s="5"/>
      <c r="Q83" s="5"/>
      <c r="R83" s="5"/>
      <c r="S83" s="5"/>
      <c r="T83" s="5"/>
      <c r="U83" s="5"/>
    </row>
    <row r="84" spans="1:21" ht="18" customHeight="1" thickBot="1">
      <c r="A84" s="99"/>
      <c r="B84" s="100"/>
      <c r="C84" s="90"/>
      <c r="D84" s="90"/>
      <c r="E84" s="90"/>
      <c r="F84" s="90"/>
      <c r="G84" s="401" t="str">
        <f>+IF(H79="表1の食材","表1より",IF(H79="表2の水","表2より",""))</f>
        <v/>
      </c>
      <c r="H84" s="100"/>
      <c r="I84" s="185" t="s">
        <v>92</v>
      </c>
      <c r="J84" s="342" t="str">
        <f>IF(H79="表1の食材",+H145,IF(H79="表2の水",+J200,""))</f>
        <v/>
      </c>
      <c r="K84" s="90" t="s">
        <v>123</v>
      </c>
      <c r="L84" s="180" t="s">
        <v>44</v>
      </c>
      <c r="M84" s="5"/>
      <c r="N84" s="61"/>
      <c r="O84" s="5"/>
      <c r="P84" s="5"/>
      <c r="Q84" s="5"/>
      <c r="R84" s="5"/>
      <c r="S84" s="5"/>
      <c r="T84" s="5"/>
      <c r="U84" s="5"/>
    </row>
    <row r="85" spans="1:21" ht="4.3499999999999996" customHeight="1">
      <c r="A85" s="99"/>
      <c r="B85" s="100"/>
      <c r="C85" s="90"/>
      <c r="D85" s="90"/>
      <c r="E85" s="90"/>
      <c r="F85" s="90"/>
      <c r="G85" s="401"/>
      <c r="H85" s="100"/>
      <c r="I85" s="186"/>
      <c r="J85" s="187"/>
      <c r="K85" s="90"/>
      <c r="L85" s="125"/>
      <c r="M85" s="5"/>
      <c r="N85" s="5"/>
      <c r="O85" s="5"/>
      <c r="P85" s="5"/>
      <c r="Q85" s="5"/>
      <c r="R85" s="5"/>
      <c r="S85" s="5"/>
      <c r="T85" s="5"/>
      <c r="U85" s="5"/>
    </row>
    <row r="86" spans="1:21" ht="18" customHeight="1">
      <c r="A86" s="99"/>
      <c r="B86" s="100"/>
      <c r="C86" s="144" t="s">
        <v>234</v>
      </c>
      <c r="D86" s="144"/>
      <c r="E86" s="144"/>
      <c r="F86" s="144"/>
      <c r="G86" s="144"/>
      <c r="H86" s="100"/>
      <c r="I86" s="264" t="s">
        <v>217</v>
      </c>
      <c r="J86" s="333" t="str">
        <f>+$J$26</f>
        <v/>
      </c>
      <c r="K86" s="90" t="s">
        <v>124</v>
      </c>
      <c r="L86" s="125" t="s">
        <v>59</v>
      </c>
      <c r="M86" s="5"/>
      <c r="N86" s="5"/>
      <c r="O86" s="5"/>
      <c r="P86" s="5"/>
      <c r="Q86" s="5"/>
      <c r="R86" s="5"/>
      <c r="S86" s="5"/>
      <c r="T86" s="5"/>
      <c r="U86" s="5"/>
    </row>
    <row r="87" spans="1:21" ht="18" customHeight="1">
      <c r="A87" s="99"/>
      <c r="B87" s="100"/>
      <c r="C87" s="144" t="s">
        <v>235</v>
      </c>
      <c r="D87" s="90"/>
      <c r="E87" s="90"/>
      <c r="F87" s="90"/>
      <c r="G87" s="90"/>
      <c r="H87" s="100"/>
      <c r="I87" s="264" t="s">
        <v>219</v>
      </c>
      <c r="J87" s="333" t="str">
        <f>IF(J29&lt;&gt;"",J29,"")</f>
        <v/>
      </c>
      <c r="K87" s="90" t="s">
        <v>125</v>
      </c>
      <c r="L87" s="125" t="s">
        <v>59</v>
      </c>
      <c r="M87" s="5"/>
      <c r="N87" s="5"/>
      <c r="O87" s="5"/>
      <c r="P87" s="5"/>
      <c r="Q87" s="5"/>
      <c r="R87" s="5"/>
      <c r="S87" s="5"/>
      <c r="T87" s="5"/>
      <c r="U87" s="5"/>
    </row>
    <row r="88" spans="1:21" ht="18" customHeight="1">
      <c r="A88" s="99"/>
      <c r="B88" s="100"/>
      <c r="C88" s="144" t="s">
        <v>236</v>
      </c>
      <c r="D88" s="90"/>
      <c r="E88" s="90"/>
      <c r="F88" s="90"/>
      <c r="G88" s="90"/>
      <c r="H88" s="100"/>
      <c r="I88" s="264" t="s">
        <v>227</v>
      </c>
      <c r="J88" s="333" t="str">
        <f>+$J$26</f>
        <v/>
      </c>
      <c r="K88" s="90" t="s">
        <v>124</v>
      </c>
      <c r="L88" s="125" t="s">
        <v>59</v>
      </c>
      <c r="M88" s="5"/>
      <c r="N88" s="5"/>
      <c r="O88" s="5"/>
      <c r="P88" s="5"/>
      <c r="Q88" s="5"/>
      <c r="R88" s="5"/>
      <c r="S88" s="5"/>
      <c r="T88" s="5"/>
      <c r="U88" s="5"/>
    </row>
    <row r="89" spans="1:21" ht="18" customHeight="1">
      <c r="A89" s="99"/>
      <c r="B89" s="100"/>
      <c r="C89" s="144" t="s">
        <v>237</v>
      </c>
      <c r="D89" s="90"/>
      <c r="E89" s="90"/>
      <c r="F89" s="90"/>
      <c r="G89" s="90"/>
      <c r="H89" s="100"/>
      <c r="I89" s="264" t="s">
        <v>228</v>
      </c>
      <c r="J89" s="343" t="str">
        <f>+J63</f>
        <v/>
      </c>
      <c r="K89" s="90" t="s">
        <v>36</v>
      </c>
      <c r="L89" s="125" t="s">
        <v>59</v>
      </c>
      <c r="M89" s="5"/>
      <c r="N89" s="5"/>
      <c r="O89" s="5"/>
      <c r="P89" s="5"/>
      <c r="Q89" s="5"/>
      <c r="R89" s="5"/>
      <c r="S89" s="5"/>
      <c r="T89" s="5"/>
      <c r="U89" s="5"/>
    </row>
    <row r="90" spans="1:21" ht="18" customHeight="1">
      <c r="A90" s="99"/>
      <c r="B90" s="100"/>
      <c r="C90" s="144" t="s">
        <v>238</v>
      </c>
      <c r="D90" s="90"/>
      <c r="E90" s="90"/>
      <c r="F90" s="98"/>
      <c r="G90" s="90"/>
      <c r="H90" s="100"/>
      <c r="I90" s="265"/>
      <c r="J90" s="346"/>
      <c r="K90" s="100"/>
      <c r="L90" s="181"/>
      <c r="M90" s="5"/>
      <c r="N90" s="5"/>
      <c r="O90" s="5"/>
      <c r="P90" s="5"/>
      <c r="Q90" s="5"/>
      <c r="R90" s="5"/>
      <c r="S90" s="5"/>
      <c r="T90" s="5"/>
      <c r="U90" s="5"/>
    </row>
    <row r="91" spans="1:21" ht="18.75" customHeight="1">
      <c r="A91" s="99"/>
      <c r="B91" s="100"/>
      <c r="C91" s="90"/>
      <c r="D91" s="100"/>
      <c r="E91" s="100"/>
      <c r="F91" s="98"/>
      <c r="G91" s="90"/>
      <c r="H91" s="100"/>
      <c r="I91" s="264" t="s">
        <v>218</v>
      </c>
      <c r="J91" s="344" t="str">
        <f>IF(J27&lt;&gt;"",J27,"")</f>
        <v/>
      </c>
      <c r="K91" s="90" t="s">
        <v>26</v>
      </c>
      <c r="L91" s="125" t="s">
        <v>42</v>
      </c>
      <c r="M91" s="5"/>
      <c r="N91" s="5"/>
      <c r="O91" s="5"/>
      <c r="P91" s="5"/>
      <c r="Q91" s="5"/>
      <c r="R91" s="5"/>
      <c r="S91" s="5"/>
      <c r="T91" s="5"/>
      <c r="U91" s="5"/>
    </row>
    <row r="92" spans="1:21" ht="18.75" customHeight="1">
      <c r="A92" s="99"/>
      <c r="B92" s="100"/>
      <c r="C92" s="98" t="s">
        <v>62</v>
      </c>
      <c r="D92" s="90"/>
      <c r="E92" s="90"/>
      <c r="F92" s="98"/>
      <c r="G92" s="90"/>
      <c r="H92" s="100"/>
      <c r="I92" s="266" t="s">
        <v>233</v>
      </c>
      <c r="J92" s="345">
        <v>6</v>
      </c>
      <c r="K92" s="90" t="s">
        <v>26</v>
      </c>
      <c r="L92" s="125"/>
      <c r="M92" s="5"/>
      <c r="N92" s="5"/>
      <c r="O92" s="5"/>
      <c r="P92" s="5"/>
      <c r="Q92" s="5"/>
      <c r="R92" s="5"/>
      <c r="S92" s="5"/>
      <c r="T92" s="5"/>
      <c r="U92" s="5"/>
    </row>
    <row r="93" spans="1:21" ht="18.75" customHeight="1">
      <c r="A93" s="99"/>
      <c r="B93" s="100"/>
      <c r="C93" s="119" t="s">
        <v>344</v>
      </c>
      <c r="D93" s="90"/>
      <c r="E93" s="90"/>
      <c r="F93" s="98"/>
      <c r="G93" s="90"/>
      <c r="H93" s="100"/>
      <c r="I93" s="264" t="s">
        <v>229</v>
      </c>
      <c r="J93" s="334"/>
      <c r="K93" s="90" t="s">
        <v>26</v>
      </c>
      <c r="L93" s="125" t="s">
        <v>42</v>
      </c>
      <c r="M93" s="5"/>
      <c r="N93" s="5"/>
      <c r="O93" s="5"/>
      <c r="P93" s="5"/>
      <c r="Q93" s="5"/>
      <c r="R93" s="5"/>
      <c r="S93" s="5"/>
      <c r="T93" s="5"/>
      <c r="U93" s="5"/>
    </row>
    <row r="94" spans="1:21" ht="18.75" customHeight="1" thickBot="1">
      <c r="A94" s="99"/>
      <c r="B94" s="100"/>
      <c r="C94" s="98" t="s">
        <v>61</v>
      </c>
      <c r="D94" s="90"/>
      <c r="E94" s="90"/>
      <c r="F94" s="98"/>
      <c r="G94" s="90"/>
      <c r="H94" s="100"/>
      <c r="I94" s="266" t="s">
        <v>230</v>
      </c>
      <c r="J94" s="345">
        <v>20</v>
      </c>
      <c r="K94" s="90" t="s">
        <v>26</v>
      </c>
      <c r="L94" s="125"/>
      <c r="M94" s="5"/>
      <c r="N94" s="5"/>
      <c r="O94" s="5"/>
      <c r="P94" s="5"/>
      <c r="Q94" s="5"/>
      <c r="R94" s="5"/>
      <c r="S94" s="5"/>
      <c r="T94" s="5"/>
      <c r="U94" s="5"/>
    </row>
    <row r="95" spans="1:21" ht="22.5" customHeight="1" thickBot="1">
      <c r="A95" s="99"/>
      <c r="B95" s="100"/>
      <c r="C95" s="119" t="s">
        <v>365</v>
      </c>
      <c r="D95" s="90"/>
      <c r="E95" s="90"/>
      <c r="F95" s="100"/>
      <c r="G95" s="100"/>
      <c r="H95" s="100"/>
      <c r="I95" s="264" t="s">
        <v>231</v>
      </c>
      <c r="J95" s="377" t="str">
        <f>IF(COUNT(J91,J92,J93,J94)=4,J91+J92+J93+J94,"")</f>
        <v/>
      </c>
      <c r="K95" s="179" t="s">
        <v>82</v>
      </c>
      <c r="L95" s="125" t="s">
        <v>42</v>
      </c>
      <c r="M95" s="5"/>
      <c r="N95" s="5"/>
      <c r="O95" s="5"/>
      <c r="P95" s="5"/>
      <c r="Q95" s="5"/>
      <c r="R95" s="5"/>
      <c r="S95" s="5"/>
      <c r="T95" s="5"/>
      <c r="U95" s="5"/>
    </row>
    <row r="96" spans="1:21" ht="6" customHeight="1" thickBot="1">
      <c r="A96" s="99"/>
      <c r="B96" s="100"/>
      <c r="C96" s="119"/>
      <c r="D96" s="90"/>
      <c r="E96" s="90"/>
      <c r="F96" s="100"/>
      <c r="G96" s="100"/>
      <c r="H96" s="100"/>
      <c r="I96" s="264"/>
      <c r="J96" s="347"/>
      <c r="K96" s="90"/>
      <c r="L96" s="180"/>
      <c r="M96" s="5"/>
      <c r="N96" s="5"/>
      <c r="O96" s="5"/>
      <c r="P96" s="5"/>
      <c r="Q96" s="5"/>
      <c r="R96" s="5"/>
      <c r="S96" s="5"/>
      <c r="T96" s="5"/>
      <c r="U96" s="5"/>
    </row>
    <row r="97" spans="1:21" ht="22.5" customHeight="1" thickBot="1">
      <c r="A97" s="99"/>
      <c r="B97" s="100"/>
      <c r="C97" s="119" t="s">
        <v>239</v>
      </c>
      <c r="D97" s="101"/>
      <c r="E97" s="101"/>
      <c r="F97" s="272"/>
      <c r="G97" s="100"/>
      <c r="H97" s="100"/>
      <c r="I97" s="267" t="s">
        <v>385</v>
      </c>
      <c r="J97" s="378" t="str">
        <f>IF($J$77&lt;&gt;"",$J$77,"")</f>
        <v/>
      </c>
      <c r="K97" s="191" t="s">
        <v>43</v>
      </c>
      <c r="L97" s="180" t="s">
        <v>44</v>
      </c>
      <c r="N97" s="5"/>
      <c r="O97" s="5"/>
      <c r="P97" s="5"/>
      <c r="Q97" s="5"/>
      <c r="R97" s="5"/>
      <c r="S97" s="5"/>
      <c r="T97" s="5"/>
      <c r="U97" s="5"/>
    </row>
    <row r="98" spans="1:21" ht="4.3499999999999996" customHeight="1">
      <c r="A98" s="99"/>
      <c r="B98" s="100"/>
      <c r="C98" s="90"/>
      <c r="D98" s="101"/>
      <c r="E98" s="101"/>
      <c r="F98" s="272"/>
      <c r="G98" s="401"/>
      <c r="H98" s="101"/>
      <c r="I98" s="268"/>
      <c r="J98" s="348"/>
      <c r="K98" s="192"/>
      <c r="L98" s="125"/>
      <c r="M98" s="5"/>
      <c r="N98" s="5"/>
      <c r="O98" s="5"/>
      <c r="P98" s="5"/>
      <c r="Q98" s="5"/>
      <c r="R98" s="5"/>
      <c r="S98" s="5"/>
      <c r="T98" s="5"/>
      <c r="U98" s="5"/>
    </row>
    <row r="99" spans="1:21" ht="19.5" customHeight="1">
      <c r="A99" s="189"/>
      <c r="B99" s="190"/>
      <c r="C99" s="163" t="s">
        <v>240</v>
      </c>
      <c r="D99" s="119"/>
      <c r="E99" s="119"/>
      <c r="F99" s="272"/>
      <c r="G99" s="401"/>
      <c r="H99" s="100"/>
      <c r="I99" s="266" t="s">
        <v>232</v>
      </c>
      <c r="J99" s="454" t="str">
        <f>IF(COUNTBLANK(J113:J118)=0,(J113*J114*(J116+J117-J118)*273/3600/101.3/(273+J115)),"")</f>
        <v/>
      </c>
      <c r="K99" s="397" t="s">
        <v>30</v>
      </c>
      <c r="L99" s="125" t="s">
        <v>59</v>
      </c>
      <c r="M99" s="5"/>
      <c r="N99" s="5"/>
      <c r="O99" s="5"/>
      <c r="P99" s="5"/>
      <c r="Q99" s="5"/>
      <c r="R99" s="5"/>
      <c r="S99" s="5"/>
      <c r="T99" s="5"/>
      <c r="U99" s="5"/>
    </row>
    <row r="100" spans="1:21" ht="12.6" customHeight="1">
      <c r="A100" s="99"/>
      <c r="B100" s="100"/>
      <c r="C100" s="394"/>
      <c r="D100" s="97"/>
      <c r="E100" s="97"/>
      <c r="F100" s="97"/>
      <c r="G100" s="97"/>
      <c r="H100" s="97"/>
      <c r="I100" s="272"/>
      <c r="J100" s="90"/>
      <c r="K100" s="122"/>
      <c r="L100" s="150"/>
      <c r="M100" s="5"/>
      <c r="N100" s="5"/>
      <c r="O100" s="5"/>
      <c r="P100" s="5"/>
      <c r="Q100" s="5"/>
      <c r="R100" s="5"/>
      <c r="S100" s="5"/>
      <c r="T100" s="5"/>
      <c r="U100" s="5"/>
    </row>
    <row r="101" spans="1:21" ht="12.6" customHeight="1">
      <c r="A101" s="99"/>
      <c r="B101" s="100"/>
      <c r="C101" s="394"/>
      <c r="D101" s="97"/>
      <c r="E101" s="97"/>
      <c r="F101" s="97"/>
      <c r="G101" s="97"/>
      <c r="H101" s="97"/>
      <c r="I101" s="272"/>
      <c r="J101" s="90"/>
      <c r="K101" s="122"/>
      <c r="L101" s="150"/>
      <c r="M101" s="5"/>
      <c r="N101" s="5"/>
      <c r="O101" s="5"/>
      <c r="P101" s="5"/>
      <c r="Q101" s="5"/>
      <c r="R101" s="5"/>
      <c r="S101" s="5"/>
      <c r="T101" s="5"/>
      <c r="U101" s="5"/>
    </row>
    <row r="102" spans="1:21" ht="12.6" customHeight="1">
      <c r="A102" s="99"/>
      <c r="B102" s="100"/>
      <c r="C102" s="394"/>
      <c r="D102" s="97"/>
      <c r="E102" s="97"/>
      <c r="F102" s="97"/>
      <c r="G102" s="97"/>
      <c r="H102" s="97"/>
      <c r="I102" s="272"/>
      <c r="J102" s="90"/>
      <c r="K102" s="122"/>
      <c r="L102" s="150"/>
      <c r="M102" s="5"/>
      <c r="N102" s="5"/>
      <c r="O102" s="5"/>
      <c r="P102" s="5"/>
      <c r="Q102" s="5"/>
      <c r="R102" s="5"/>
      <c r="S102" s="5"/>
      <c r="T102" s="5"/>
      <c r="U102" s="5"/>
    </row>
    <row r="103" spans="1:21" ht="13.5" customHeight="1">
      <c r="A103" s="99"/>
      <c r="B103" s="100"/>
      <c r="C103" s="394"/>
      <c r="D103" s="97"/>
      <c r="E103" s="97"/>
      <c r="F103" s="97"/>
      <c r="G103" s="97"/>
      <c r="H103" s="97"/>
      <c r="I103" s="272"/>
      <c r="J103" s="90"/>
      <c r="K103" s="122"/>
      <c r="L103" s="150"/>
      <c r="M103" s="5"/>
      <c r="N103" s="5"/>
      <c r="O103" s="5"/>
      <c r="P103" s="5"/>
      <c r="Q103" s="5"/>
      <c r="R103" s="5"/>
      <c r="S103" s="5"/>
      <c r="T103" s="5"/>
      <c r="U103" s="5"/>
    </row>
    <row r="104" spans="1:21" ht="13.5" customHeight="1" thickBot="1">
      <c r="A104" s="128"/>
      <c r="B104" s="129"/>
      <c r="C104" s="195"/>
      <c r="D104" s="455"/>
      <c r="E104" s="455"/>
      <c r="F104" s="455"/>
      <c r="G104" s="455"/>
      <c r="H104" s="455"/>
      <c r="I104" s="196"/>
      <c r="J104" s="111"/>
      <c r="K104" s="194"/>
      <c r="L104" s="152"/>
      <c r="M104" s="5"/>
      <c r="N104" s="5"/>
      <c r="O104" s="5"/>
      <c r="P104" s="5"/>
      <c r="Q104" s="5"/>
      <c r="R104" s="5"/>
      <c r="S104" s="5"/>
      <c r="T104" s="5"/>
      <c r="U104" s="5"/>
    </row>
    <row r="105" spans="1:21" ht="10.35" customHeight="1" thickBot="1">
      <c r="A105" s="5"/>
      <c r="B105" s="5"/>
      <c r="C105" s="9"/>
      <c r="D105" s="456"/>
      <c r="E105" s="456"/>
      <c r="F105" s="456"/>
      <c r="G105" s="456"/>
      <c r="H105" s="456"/>
      <c r="I105" s="8"/>
      <c r="J105" s="12"/>
      <c r="K105" s="13"/>
      <c r="L105" s="5"/>
      <c r="M105" s="5"/>
      <c r="N105" s="5"/>
      <c r="O105" s="5"/>
      <c r="P105" s="5"/>
      <c r="Q105" s="5"/>
      <c r="R105" s="5"/>
      <c r="S105" s="5"/>
      <c r="T105" s="5"/>
      <c r="U105" s="5"/>
    </row>
    <row r="106" spans="1:21" ht="18.75" customHeight="1">
      <c r="A106" s="614" t="s">
        <v>148</v>
      </c>
      <c r="B106" s="615"/>
      <c r="C106" s="615"/>
      <c r="D106" s="615"/>
      <c r="E106" s="615"/>
      <c r="F106" s="615"/>
      <c r="G106" s="615"/>
      <c r="H106" s="615"/>
      <c r="I106" s="615"/>
      <c r="J106" s="615"/>
      <c r="K106" s="615"/>
      <c r="L106" s="616"/>
      <c r="M106" s="5"/>
      <c r="N106" s="5"/>
      <c r="O106" s="5"/>
      <c r="P106" s="5"/>
      <c r="Q106" s="5"/>
      <c r="R106" s="5"/>
      <c r="S106" s="5"/>
      <c r="T106" s="5"/>
      <c r="U106" s="5"/>
    </row>
    <row r="107" spans="1:21" s="11" customFormat="1" ht="28.5" customHeight="1">
      <c r="A107" s="595" t="s">
        <v>302</v>
      </c>
      <c r="B107" s="596"/>
      <c r="C107" s="617" t="str">
        <f>+$C$3</f>
        <v>回転釜、固定釜(選択してください)　　（　４．調理能力　）</v>
      </c>
      <c r="D107" s="642"/>
      <c r="E107" s="642"/>
      <c r="F107" s="642"/>
      <c r="G107" s="642"/>
      <c r="H107" s="642"/>
      <c r="I107" s="642"/>
      <c r="J107" s="642"/>
      <c r="K107" s="617" t="str">
        <f>+$K$3</f>
        <v/>
      </c>
      <c r="L107" s="618"/>
      <c r="M107" s="12"/>
      <c r="N107" s="12"/>
      <c r="O107" s="12"/>
      <c r="P107" s="12"/>
      <c r="Q107" s="12"/>
      <c r="R107" s="12"/>
      <c r="S107" s="12"/>
      <c r="T107" s="12"/>
      <c r="U107" s="12"/>
    </row>
    <row r="108" spans="1:21" s="11" customFormat="1" ht="18" customHeight="1" thickBot="1">
      <c r="A108" s="677" t="s">
        <v>303</v>
      </c>
      <c r="B108" s="678"/>
      <c r="C108" s="673" t="str">
        <f>+$C$4</f>
        <v/>
      </c>
      <c r="D108" s="673"/>
      <c r="E108" s="674"/>
      <c r="F108" s="674"/>
      <c r="G108" s="674"/>
      <c r="H108" s="66" t="s">
        <v>1</v>
      </c>
      <c r="I108" s="674" t="str">
        <f>$I$4</f>
        <v/>
      </c>
      <c r="J108" s="674"/>
      <c r="K108" s="674"/>
      <c r="L108" s="675"/>
      <c r="M108" s="12"/>
      <c r="N108" s="12"/>
      <c r="O108" s="12"/>
      <c r="P108" s="12"/>
      <c r="Q108" s="12"/>
      <c r="R108" s="12"/>
      <c r="S108" s="12"/>
      <c r="T108" s="12"/>
      <c r="U108" s="12"/>
    </row>
    <row r="109" spans="1:21" ht="10.5" customHeight="1">
      <c r="A109" s="89"/>
      <c r="B109" s="90"/>
      <c r="C109" s="90"/>
      <c r="D109" s="90"/>
      <c r="E109" s="90"/>
      <c r="F109" s="90"/>
      <c r="G109" s="90"/>
      <c r="H109" s="90"/>
      <c r="I109" s="90"/>
      <c r="J109" s="90"/>
      <c r="K109" s="90"/>
      <c r="L109" s="91"/>
      <c r="M109" s="5"/>
      <c r="N109" s="5"/>
      <c r="O109" s="5"/>
      <c r="P109" s="5"/>
      <c r="Q109" s="5"/>
      <c r="R109" s="5"/>
      <c r="S109" s="5"/>
      <c r="T109" s="5"/>
      <c r="U109" s="5"/>
    </row>
    <row r="110" spans="1:21" ht="16.350000000000001" customHeight="1">
      <c r="A110" s="99"/>
      <c r="B110" s="164" t="s">
        <v>350</v>
      </c>
      <c r="C110" s="163"/>
      <c r="E110" s="164"/>
      <c r="F110" s="272"/>
      <c r="G110" s="401"/>
      <c r="H110" s="167"/>
      <c r="I110" s="447"/>
      <c r="J110" s="397"/>
      <c r="K110" s="90"/>
      <c r="L110" s="125"/>
      <c r="M110" s="5"/>
      <c r="N110" s="5"/>
      <c r="O110" s="5"/>
      <c r="P110" s="5"/>
      <c r="Q110" s="5"/>
      <c r="R110" s="5"/>
      <c r="S110" s="5"/>
      <c r="T110" s="5"/>
      <c r="U110" s="5"/>
    </row>
    <row r="111" spans="1:21" ht="15" customHeight="1">
      <c r="A111" s="99"/>
      <c r="B111" s="100"/>
      <c r="C111" s="396"/>
      <c r="D111" s="396"/>
      <c r="E111" s="396"/>
      <c r="F111" s="396"/>
      <c r="G111" s="120"/>
      <c r="H111" s="431"/>
      <c r="I111" s="431"/>
      <c r="J111" s="122"/>
      <c r="K111" s="122"/>
      <c r="L111" s="125"/>
      <c r="M111" s="5"/>
      <c r="N111" s="5"/>
      <c r="O111" s="5"/>
      <c r="P111" s="5"/>
      <c r="Q111" s="5"/>
      <c r="R111" s="5"/>
      <c r="S111" s="5"/>
      <c r="T111" s="5"/>
      <c r="U111" s="5"/>
    </row>
    <row r="112" spans="1:21" ht="15" customHeight="1">
      <c r="A112" s="99"/>
      <c r="B112" s="100"/>
      <c r="C112" s="396"/>
      <c r="D112" s="396"/>
      <c r="E112" s="396"/>
      <c r="F112" s="396"/>
      <c r="G112" s="120"/>
      <c r="H112" s="431"/>
      <c r="I112" s="431"/>
      <c r="J112" s="122"/>
      <c r="K112" s="122"/>
      <c r="L112" s="125"/>
      <c r="M112" s="5"/>
      <c r="N112" s="11"/>
      <c r="O112" s="5"/>
      <c r="P112" s="5"/>
      <c r="Q112" s="5"/>
      <c r="R112" s="5"/>
      <c r="S112" s="5"/>
      <c r="T112" s="5"/>
      <c r="U112" s="5"/>
    </row>
    <row r="113" spans="1:21" ht="17.25" customHeight="1">
      <c r="A113" s="99"/>
      <c r="B113" s="100"/>
      <c r="C113" s="612" t="s">
        <v>204</v>
      </c>
      <c r="D113" s="606"/>
      <c r="E113" s="606"/>
      <c r="F113" s="419"/>
      <c r="G113" s="417"/>
      <c r="H113" s="100"/>
      <c r="I113" s="418" t="s">
        <v>329</v>
      </c>
      <c r="J113" s="316"/>
      <c r="K113" s="420" t="s">
        <v>221</v>
      </c>
      <c r="L113" s="125" t="s">
        <v>59</v>
      </c>
      <c r="M113" s="5"/>
      <c r="N113" s="11"/>
      <c r="O113" s="5"/>
      <c r="P113" s="5"/>
      <c r="Q113" s="5"/>
      <c r="R113" s="5"/>
      <c r="S113" s="5"/>
      <c r="T113" s="5"/>
      <c r="U113" s="5"/>
    </row>
    <row r="114" spans="1:21" ht="17.25" customHeight="1">
      <c r="A114" s="99"/>
      <c r="B114" s="100"/>
      <c r="C114" s="612" t="s">
        <v>177</v>
      </c>
      <c r="D114" s="606"/>
      <c r="E114" s="606"/>
      <c r="F114" s="606"/>
      <c r="G114" s="417"/>
      <c r="H114" s="100"/>
      <c r="I114" s="418" t="s">
        <v>330</v>
      </c>
      <c r="J114" s="317"/>
      <c r="K114" s="432" t="s">
        <v>120</v>
      </c>
      <c r="L114" s="180" t="s">
        <v>78</v>
      </c>
      <c r="M114" s="5"/>
      <c r="O114" s="5"/>
      <c r="P114" s="5"/>
      <c r="Q114" s="5"/>
      <c r="R114" s="5"/>
      <c r="S114" s="5"/>
      <c r="T114" s="5"/>
      <c r="U114" s="5"/>
    </row>
    <row r="115" spans="1:21" ht="17.25" customHeight="1">
      <c r="A115" s="99"/>
      <c r="B115" s="100"/>
      <c r="C115" s="612" t="s">
        <v>193</v>
      </c>
      <c r="D115" s="606"/>
      <c r="E115" s="606"/>
      <c r="F115" s="606"/>
      <c r="G115" s="606"/>
      <c r="H115" s="100"/>
      <c r="I115" s="418" t="s">
        <v>331</v>
      </c>
      <c r="J115" s="318"/>
      <c r="K115" s="420" t="s">
        <v>71</v>
      </c>
      <c r="L115" s="125" t="s">
        <v>41</v>
      </c>
      <c r="M115" s="5"/>
      <c r="N115" s="12"/>
      <c r="O115" s="5"/>
      <c r="P115" s="5"/>
      <c r="Q115" s="5"/>
      <c r="R115" s="5"/>
      <c r="S115" s="5"/>
      <c r="T115" s="5"/>
      <c r="U115" s="5"/>
    </row>
    <row r="116" spans="1:21" ht="17.25" customHeight="1">
      <c r="A116" s="99"/>
      <c r="B116" s="100"/>
      <c r="C116" s="612" t="s">
        <v>195</v>
      </c>
      <c r="D116" s="606"/>
      <c r="E116" s="606"/>
      <c r="F116" s="606"/>
      <c r="G116" s="606"/>
      <c r="H116" s="100"/>
      <c r="I116" s="418" t="s">
        <v>332</v>
      </c>
      <c r="J116" s="319"/>
      <c r="K116" s="420" t="s">
        <v>108</v>
      </c>
      <c r="L116" s="125" t="s">
        <v>42</v>
      </c>
      <c r="M116" s="5"/>
      <c r="N116" s="12"/>
      <c r="O116" s="5"/>
      <c r="P116" s="5"/>
      <c r="Q116" s="5"/>
      <c r="R116" s="5"/>
      <c r="S116" s="5"/>
      <c r="T116" s="5"/>
      <c r="U116" s="5"/>
    </row>
    <row r="117" spans="1:21" ht="17.25" customHeight="1">
      <c r="A117" s="99"/>
      <c r="B117" s="100"/>
      <c r="C117" s="605" t="s">
        <v>194</v>
      </c>
      <c r="D117" s="606"/>
      <c r="E117" s="606"/>
      <c r="F117" s="606"/>
      <c r="G117" s="606"/>
      <c r="H117" s="100"/>
      <c r="I117" s="418" t="s">
        <v>333</v>
      </c>
      <c r="J117" s="319"/>
      <c r="K117" s="420" t="s">
        <v>108</v>
      </c>
      <c r="L117" s="125" t="s">
        <v>42</v>
      </c>
      <c r="M117" s="5"/>
      <c r="N117" s="12"/>
      <c r="O117" s="5"/>
      <c r="P117" s="5"/>
      <c r="Q117" s="5"/>
      <c r="R117" s="5"/>
      <c r="S117" s="5"/>
      <c r="T117" s="5"/>
      <c r="U117" s="5"/>
    </row>
    <row r="118" spans="1:21" ht="17.25" customHeight="1">
      <c r="A118" s="99"/>
      <c r="B118" s="100"/>
      <c r="C118" s="605" t="s">
        <v>196</v>
      </c>
      <c r="D118" s="606"/>
      <c r="E118" s="606"/>
      <c r="F118" s="606"/>
      <c r="G118" s="606"/>
      <c r="H118" s="100"/>
      <c r="I118" s="418" t="s">
        <v>334</v>
      </c>
      <c r="J118" s="325" t="str">
        <f>IF(J115="","",IF($J$120="乾　式","0.00",10^(7.203-1735.74/(J115+234))))</f>
        <v/>
      </c>
      <c r="K118" s="420" t="s">
        <v>108</v>
      </c>
      <c r="L118" s="125" t="s">
        <v>42</v>
      </c>
      <c r="M118" s="5"/>
      <c r="N118" s="12"/>
      <c r="O118" s="5"/>
      <c r="P118" s="5"/>
      <c r="Q118" s="5"/>
      <c r="R118" s="5"/>
      <c r="S118" s="5"/>
      <c r="T118" s="5"/>
      <c r="U118" s="5"/>
    </row>
    <row r="119" spans="1:21" ht="5.25" customHeight="1">
      <c r="A119" s="99"/>
      <c r="B119" s="100"/>
      <c r="C119" s="422"/>
      <c r="D119" s="419"/>
      <c r="E119" s="419"/>
      <c r="F119" s="419"/>
      <c r="G119" s="419"/>
      <c r="H119" s="100"/>
      <c r="I119" s="418"/>
      <c r="J119" s="457"/>
      <c r="K119" s="420"/>
      <c r="L119" s="125"/>
      <c r="M119" s="5"/>
      <c r="N119" s="12"/>
      <c r="O119" s="5"/>
      <c r="P119" s="5"/>
      <c r="Q119" s="5"/>
      <c r="R119" s="5"/>
      <c r="S119" s="5"/>
      <c r="T119" s="5"/>
      <c r="U119" s="5"/>
    </row>
    <row r="120" spans="1:21" ht="17.25" customHeight="1">
      <c r="A120" s="99"/>
      <c r="B120" s="100"/>
      <c r="C120" s="401" t="s">
        <v>359</v>
      </c>
      <c r="D120" s="419"/>
      <c r="E120" s="101"/>
      <c r="F120" s="5"/>
      <c r="G120" s="419"/>
      <c r="H120" s="458"/>
      <c r="I120" s="459"/>
      <c r="J120" s="439" t="s">
        <v>388</v>
      </c>
      <c r="K120" s="420"/>
      <c r="L120" s="125"/>
      <c r="N120" s="11"/>
    </row>
    <row r="121" spans="1:21" ht="18.75" customHeight="1">
      <c r="A121" s="99"/>
      <c r="B121" s="100"/>
      <c r="C121" s="394" t="s">
        <v>197</v>
      </c>
      <c r="D121" s="394"/>
      <c r="E121" s="394"/>
      <c r="F121" s="394"/>
      <c r="G121" s="394"/>
      <c r="H121" s="394"/>
      <c r="I121" s="394"/>
      <c r="J121" s="424"/>
      <c r="K121" s="122"/>
      <c r="L121" s="150"/>
      <c r="M121" s="5"/>
      <c r="N121" s="5"/>
      <c r="O121" s="5"/>
      <c r="P121" s="5"/>
      <c r="Q121" s="5"/>
      <c r="R121" s="5"/>
      <c r="S121" s="5"/>
      <c r="T121" s="5"/>
      <c r="U121" s="5"/>
    </row>
    <row r="122" spans="1:21" ht="18.75" customHeight="1">
      <c r="A122" s="99"/>
      <c r="B122" s="100"/>
      <c r="C122" s="394" t="s">
        <v>198</v>
      </c>
      <c r="D122" s="97"/>
      <c r="E122" s="97"/>
      <c r="F122" s="97"/>
      <c r="G122" s="97"/>
      <c r="H122" s="97"/>
      <c r="I122" s="97"/>
      <c r="J122" s="97"/>
      <c r="K122" s="122"/>
      <c r="L122" s="150"/>
      <c r="M122" s="5"/>
      <c r="N122" s="5"/>
      <c r="O122" s="5"/>
      <c r="P122" s="5"/>
      <c r="Q122" s="5"/>
      <c r="R122" s="5"/>
      <c r="S122" s="5"/>
      <c r="T122" s="5"/>
      <c r="U122" s="5"/>
    </row>
    <row r="123" spans="1:21" ht="13.35" customHeight="1">
      <c r="A123" s="99"/>
      <c r="B123" s="100"/>
      <c r="C123" s="591"/>
      <c r="D123" s="672"/>
      <c r="E123" s="672"/>
      <c r="F123" s="672"/>
      <c r="G123" s="672"/>
      <c r="H123" s="672"/>
      <c r="I123" s="272"/>
      <c r="J123" s="90"/>
      <c r="K123" s="122"/>
      <c r="L123" s="150"/>
      <c r="M123" s="5"/>
      <c r="N123" s="5"/>
      <c r="O123" s="5"/>
      <c r="P123" s="5"/>
      <c r="Q123" s="5"/>
      <c r="R123" s="5"/>
      <c r="S123" s="5"/>
      <c r="T123" s="5"/>
      <c r="U123" s="5"/>
    </row>
    <row r="124" spans="1:21" ht="17.45" customHeight="1">
      <c r="A124" s="99"/>
      <c r="B124" s="100"/>
      <c r="C124" s="394"/>
      <c r="D124" s="97"/>
      <c r="E124" s="97"/>
      <c r="F124" s="97"/>
      <c r="G124" s="97"/>
      <c r="H124" s="97"/>
      <c r="I124" s="272"/>
      <c r="J124" s="193"/>
      <c r="K124" s="100"/>
      <c r="L124" s="150"/>
      <c r="M124" s="5"/>
      <c r="N124" s="5"/>
      <c r="O124" s="5"/>
      <c r="P124" s="5"/>
      <c r="Q124" s="5"/>
      <c r="R124" s="5"/>
      <c r="S124" s="5"/>
      <c r="T124" s="5"/>
      <c r="U124" s="5"/>
    </row>
    <row r="125" spans="1:21" ht="6.6" customHeight="1">
      <c r="A125" s="99"/>
      <c r="B125" s="100"/>
      <c r="C125" s="394"/>
      <c r="D125" s="97"/>
      <c r="E125" s="97"/>
      <c r="F125" s="97"/>
      <c r="G125" s="97"/>
      <c r="H125" s="97"/>
      <c r="I125" s="272"/>
      <c r="J125" s="90"/>
      <c r="K125" s="122"/>
      <c r="L125" s="125"/>
      <c r="M125" s="5"/>
      <c r="N125" s="5"/>
      <c r="O125" s="5"/>
      <c r="P125" s="5"/>
      <c r="Q125" s="5"/>
      <c r="R125" s="5"/>
      <c r="S125" s="5"/>
      <c r="T125" s="5"/>
      <c r="U125" s="5"/>
    </row>
    <row r="126" spans="1:21" ht="17.25" customHeight="1">
      <c r="A126" s="189"/>
      <c r="B126" s="190"/>
      <c r="C126" s="163" t="s">
        <v>241</v>
      </c>
      <c r="D126" s="119"/>
      <c r="E126" s="272"/>
      <c r="F126" s="97"/>
      <c r="G126" s="97"/>
      <c r="H126" s="97"/>
      <c r="I126" s="266" t="s">
        <v>242</v>
      </c>
      <c r="J126" s="349"/>
      <c r="K126" s="397" t="s">
        <v>30</v>
      </c>
      <c r="L126" s="125" t="s">
        <v>59</v>
      </c>
      <c r="M126" s="5"/>
      <c r="N126" s="5"/>
      <c r="O126" s="5"/>
      <c r="P126" s="5"/>
      <c r="Q126" s="5"/>
      <c r="R126" s="5"/>
      <c r="S126" s="5"/>
      <c r="T126" s="5"/>
      <c r="U126" s="5"/>
    </row>
    <row r="127" spans="1:21" ht="9.6" customHeight="1">
      <c r="A127" s="189"/>
      <c r="B127" s="190"/>
      <c r="C127" s="163"/>
      <c r="D127" s="119"/>
      <c r="E127" s="272"/>
      <c r="F127" s="97"/>
      <c r="G127" s="97"/>
      <c r="H127" s="97"/>
      <c r="I127" s="266"/>
      <c r="J127" s="460"/>
      <c r="K127" s="397"/>
      <c r="L127" s="125"/>
      <c r="M127" s="5"/>
      <c r="N127" s="5"/>
      <c r="O127" s="5"/>
      <c r="P127" s="5"/>
      <c r="Q127" s="5"/>
      <c r="R127" s="5"/>
      <c r="S127" s="5"/>
      <c r="T127" s="5"/>
      <c r="U127" s="5"/>
    </row>
    <row r="128" spans="1:21" ht="14.25" thickBot="1">
      <c r="A128" s="89"/>
      <c r="B128" s="90"/>
      <c r="C128" s="676" t="s">
        <v>86</v>
      </c>
      <c r="D128" s="676"/>
      <c r="E128" s="676"/>
      <c r="F128" s="676"/>
      <c r="G128" s="676"/>
      <c r="H128" s="676"/>
      <c r="I128" s="676"/>
      <c r="J128" s="90"/>
      <c r="K128" s="90"/>
      <c r="L128" s="91"/>
      <c r="M128" s="5"/>
      <c r="N128" s="5"/>
      <c r="O128" s="5"/>
      <c r="P128" s="5"/>
      <c r="Q128" s="5"/>
      <c r="R128" s="5"/>
      <c r="S128" s="5"/>
      <c r="T128" s="5"/>
      <c r="U128" s="5"/>
    </row>
    <row r="129" spans="1:27" ht="14.25" thickBot="1">
      <c r="A129" s="89"/>
      <c r="B129" s="90"/>
      <c r="C129" s="399"/>
      <c r="D129" s="399"/>
      <c r="E129" s="399"/>
      <c r="F129" s="399"/>
      <c r="G129" s="289" t="s">
        <v>355</v>
      </c>
      <c r="H129" s="350" t="str">
        <f>IF($H$79="表1の食材",+J77,"")</f>
        <v/>
      </c>
      <c r="I129" s="399"/>
      <c r="J129" s="90"/>
      <c r="K129" s="90"/>
      <c r="L129" s="91"/>
      <c r="M129" s="5"/>
      <c r="N129" s="5"/>
      <c r="O129" s="5"/>
      <c r="P129" s="5"/>
      <c r="Q129" s="5"/>
      <c r="R129" s="5"/>
      <c r="S129" s="5"/>
      <c r="T129" s="5"/>
      <c r="U129" s="5"/>
    </row>
    <row r="130" spans="1:27" ht="13.5" customHeight="1">
      <c r="A130" s="89"/>
      <c r="B130" s="90"/>
      <c r="C130" s="90"/>
      <c r="D130" s="679" t="s">
        <v>88</v>
      </c>
      <c r="E130" s="680"/>
      <c r="F130" s="681"/>
      <c r="G130" s="198" t="s">
        <v>64</v>
      </c>
      <c r="H130" s="281" t="s">
        <v>64</v>
      </c>
      <c r="I130" s="100"/>
      <c r="J130" s="100"/>
      <c r="K130" s="90"/>
      <c r="L130" s="91"/>
      <c r="M130" s="5"/>
      <c r="N130" s="5"/>
      <c r="O130" s="5"/>
      <c r="P130" s="7"/>
      <c r="Q130" s="7"/>
      <c r="R130" s="7"/>
      <c r="S130" s="5"/>
      <c r="T130" s="5"/>
      <c r="U130" s="28"/>
      <c r="V130" s="28"/>
      <c r="W130" s="28"/>
      <c r="X130" s="29"/>
      <c r="Y130" s="29"/>
      <c r="Z130" s="29"/>
      <c r="AA130" s="29"/>
    </row>
    <row r="131" spans="1:27" ht="14.25" thickBot="1">
      <c r="A131" s="89"/>
      <c r="B131" s="90"/>
      <c r="C131" s="90"/>
      <c r="D131" s="682"/>
      <c r="E131" s="683"/>
      <c r="F131" s="684"/>
      <c r="G131" s="199" t="s">
        <v>126</v>
      </c>
      <c r="H131" s="30" t="s">
        <v>126</v>
      </c>
      <c r="I131" s="100"/>
      <c r="J131" s="100"/>
      <c r="K131" s="90"/>
      <c r="L131" s="91"/>
      <c r="M131" s="5"/>
      <c r="N131" s="5"/>
      <c r="O131" s="5"/>
      <c r="P131" s="7"/>
      <c r="Q131" s="7"/>
      <c r="R131" s="7"/>
      <c r="S131" s="5"/>
      <c r="T131" s="5"/>
      <c r="U131" s="28"/>
      <c r="V131" s="28"/>
      <c r="W131" s="28"/>
      <c r="X131" s="29"/>
      <c r="Y131" s="29"/>
      <c r="Z131" s="29"/>
      <c r="AA131" s="29"/>
    </row>
    <row r="132" spans="1:27" ht="14.25" thickBot="1">
      <c r="A132" s="89"/>
      <c r="B132" s="90"/>
      <c r="C132" s="90"/>
      <c r="D132" s="200" t="s">
        <v>45</v>
      </c>
      <c r="E132" s="401"/>
      <c r="F132" s="401"/>
      <c r="G132" s="201">
        <v>0.6</v>
      </c>
      <c r="H132" s="351" t="str">
        <f t="shared" ref="H132:H144" si="0">IF($H$79="表1の食材",G132*$H$129,"")</f>
        <v/>
      </c>
      <c r="I132" s="100"/>
      <c r="J132" s="100"/>
      <c r="K132" s="90"/>
      <c r="L132" s="91"/>
      <c r="M132" s="5"/>
      <c r="N132" s="5"/>
      <c r="O132" s="5"/>
      <c r="P132" s="31"/>
      <c r="Q132" s="32"/>
      <c r="R132" s="33"/>
      <c r="S132" s="5"/>
      <c r="T132" s="5"/>
      <c r="U132" s="29"/>
      <c r="V132" s="29"/>
      <c r="W132" s="29"/>
      <c r="X132" s="29"/>
      <c r="Y132" s="29"/>
      <c r="Z132" s="29"/>
      <c r="AA132" s="29"/>
    </row>
    <row r="133" spans="1:27" ht="14.25" thickBot="1">
      <c r="A133" s="89"/>
      <c r="B133" s="90"/>
      <c r="C133" s="90"/>
      <c r="D133" s="202" t="s">
        <v>46</v>
      </c>
      <c r="E133" s="203"/>
      <c r="F133" s="203"/>
      <c r="G133" s="201">
        <v>16</v>
      </c>
      <c r="H133" s="351" t="str">
        <f t="shared" si="0"/>
        <v/>
      </c>
      <c r="I133" s="100"/>
      <c r="J133" s="100"/>
      <c r="K133" s="90"/>
      <c r="L133" s="91"/>
      <c r="M133" s="5"/>
      <c r="N133" s="5"/>
      <c r="O133" s="5"/>
      <c r="P133" s="31"/>
      <c r="Q133" s="32"/>
      <c r="R133" s="33"/>
      <c r="S133" s="5"/>
      <c r="T133" s="5"/>
      <c r="U133" s="5"/>
    </row>
    <row r="134" spans="1:27" ht="14.25" thickBot="1">
      <c r="A134" s="89"/>
      <c r="B134" s="90"/>
      <c r="C134" s="90"/>
      <c r="D134" s="204" t="s">
        <v>47</v>
      </c>
      <c r="E134" s="205"/>
      <c r="F134" s="205"/>
      <c r="G134" s="206">
        <v>8</v>
      </c>
      <c r="H134" s="351" t="str">
        <f t="shared" si="0"/>
        <v/>
      </c>
      <c r="I134" s="100"/>
      <c r="J134" s="100"/>
      <c r="K134" s="90"/>
      <c r="L134" s="91"/>
      <c r="M134" s="5"/>
      <c r="N134" s="5"/>
      <c r="O134" s="5"/>
      <c r="P134" s="31"/>
      <c r="Q134" s="32"/>
      <c r="R134" s="33"/>
      <c r="S134" s="5"/>
      <c r="T134" s="5"/>
      <c r="U134" s="5"/>
    </row>
    <row r="135" spans="1:27" ht="14.25" thickBot="1">
      <c r="A135" s="89"/>
      <c r="B135" s="90"/>
      <c r="C135" s="90"/>
      <c r="D135" s="207" t="s">
        <v>48</v>
      </c>
      <c r="E135" s="208"/>
      <c r="F135" s="208"/>
      <c r="G135" s="209">
        <v>12</v>
      </c>
      <c r="H135" s="351" t="str">
        <f t="shared" si="0"/>
        <v/>
      </c>
      <c r="I135" s="100"/>
      <c r="J135" s="100"/>
      <c r="K135" s="90"/>
      <c r="L135" s="91"/>
      <c r="M135" s="5"/>
      <c r="N135" s="5"/>
      <c r="O135" s="5"/>
      <c r="P135" s="31"/>
      <c r="Q135" s="32"/>
      <c r="R135" s="33"/>
      <c r="S135" s="5"/>
      <c r="T135" s="5"/>
      <c r="U135" s="5"/>
    </row>
    <row r="136" spans="1:27" ht="14.25" thickBot="1">
      <c r="A136" s="89"/>
      <c r="B136" s="90"/>
      <c r="C136" s="400"/>
      <c r="D136" s="204" t="s">
        <v>49</v>
      </c>
      <c r="E136" s="205"/>
      <c r="F136" s="205"/>
      <c r="G136" s="206">
        <v>8</v>
      </c>
      <c r="H136" s="351" t="str">
        <f t="shared" si="0"/>
        <v/>
      </c>
      <c r="I136" s="100"/>
      <c r="J136" s="100"/>
      <c r="K136" s="90"/>
      <c r="L136" s="91"/>
      <c r="M136" s="5"/>
      <c r="N136" s="5"/>
      <c r="O136" s="5"/>
      <c r="P136" s="31"/>
      <c r="Q136" s="32"/>
      <c r="R136" s="33"/>
      <c r="S136" s="5"/>
      <c r="T136" s="5"/>
      <c r="U136" s="5"/>
    </row>
    <row r="137" spans="1:27" ht="14.25" thickBot="1">
      <c r="A137" s="89"/>
      <c r="B137" s="90"/>
      <c r="C137" s="400"/>
      <c r="D137" s="210" t="s">
        <v>50</v>
      </c>
      <c r="E137" s="211"/>
      <c r="F137" s="211"/>
      <c r="G137" s="212">
        <v>12</v>
      </c>
      <c r="H137" s="351" t="str">
        <f t="shared" si="0"/>
        <v/>
      </c>
      <c r="I137" s="100"/>
      <c r="J137" s="100"/>
      <c r="K137" s="90"/>
      <c r="L137" s="91"/>
      <c r="M137" s="5"/>
      <c r="N137" s="5"/>
      <c r="O137" s="5"/>
      <c r="P137" s="31"/>
      <c r="Q137" s="32"/>
      <c r="R137" s="33"/>
      <c r="S137" s="5"/>
      <c r="T137" s="5"/>
      <c r="U137" s="5"/>
    </row>
    <row r="138" spans="1:27" ht="14.25" thickBot="1">
      <c r="A138" s="89"/>
      <c r="B138" s="90"/>
      <c r="C138" s="400"/>
      <c r="D138" s="207" t="s">
        <v>51</v>
      </c>
      <c r="E138" s="208"/>
      <c r="F138" s="208"/>
      <c r="G138" s="209">
        <v>20</v>
      </c>
      <c r="H138" s="351" t="str">
        <f t="shared" si="0"/>
        <v/>
      </c>
      <c r="I138" s="100"/>
      <c r="J138" s="100"/>
      <c r="K138" s="90"/>
      <c r="L138" s="91"/>
      <c r="M138" s="5"/>
      <c r="N138" s="5"/>
      <c r="O138" s="5"/>
      <c r="P138" s="31"/>
      <c r="Q138" s="32"/>
      <c r="R138" s="33"/>
      <c r="S138" s="5"/>
      <c r="T138" s="5"/>
      <c r="U138" s="5"/>
    </row>
    <row r="139" spans="1:27" ht="14.25" thickBot="1">
      <c r="A139" s="89"/>
      <c r="B139" s="90"/>
      <c r="C139" s="400"/>
      <c r="D139" s="202" t="s">
        <v>52</v>
      </c>
      <c r="E139" s="203"/>
      <c r="F139" s="203"/>
      <c r="G139" s="201">
        <v>95</v>
      </c>
      <c r="H139" s="351" t="str">
        <f t="shared" si="0"/>
        <v/>
      </c>
      <c r="I139" s="100"/>
      <c r="J139" s="100"/>
      <c r="K139" s="90"/>
      <c r="L139" s="91"/>
      <c r="M139" s="5"/>
      <c r="N139" s="5"/>
      <c r="O139" s="5"/>
      <c r="P139" s="31"/>
      <c r="Q139" s="32"/>
      <c r="R139" s="33"/>
      <c r="S139" s="5"/>
      <c r="T139" s="5"/>
      <c r="U139" s="5"/>
    </row>
    <row r="140" spans="1:27" ht="14.25" thickBot="1">
      <c r="A140" s="89"/>
      <c r="B140" s="90"/>
      <c r="C140" s="400"/>
      <c r="D140" s="202" t="s">
        <v>53</v>
      </c>
      <c r="E140" s="203"/>
      <c r="F140" s="203"/>
      <c r="G140" s="201">
        <v>20</v>
      </c>
      <c r="H140" s="351" t="str">
        <f t="shared" si="0"/>
        <v/>
      </c>
      <c r="I140" s="100"/>
      <c r="J140" s="100"/>
      <c r="K140" s="90"/>
      <c r="L140" s="91"/>
      <c r="M140" s="5"/>
      <c r="N140" s="5"/>
      <c r="O140" s="5"/>
      <c r="P140" s="31"/>
      <c r="Q140" s="32"/>
      <c r="R140" s="33"/>
      <c r="S140" s="5"/>
      <c r="T140" s="5"/>
      <c r="U140" s="5"/>
    </row>
    <row r="141" spans="1:27" ht="14.25" thickBot="1">
      <c r="A141" s="89"/>
      <c r="B141" s="90"/>
      <c r="C141" s="400"/>
      <c r="D141" s="204" t="s">
        <v>54</v>
      </c>
      <c r="E141" s="205"/>
      <c r="F141" s="205"/>
      <c r="G141" s="206">
        <v>0.4</v>
      </c>
      <c r="H141" s="351" t="str">
        <f t="shared" si="0"/>
        <v/>
      </c>
      <c r="I141" s="100"/>
      <c r="J141" s="100"/>
      <c r="K141" s="90"/>
      <c r="L141" s="91"/>
      <c r="M141" s="5"/>
      <c r="N141" s="5"/>
      <c r="O141" s="5"/>
      <c r="P141" s="31"/>
      <c r="Q141" s="32"/>
      <c r="R141" s="33"/>
      <c r="S141" s="5"/>
      <c r="T141" s="5"/>
      <c r="U141" s="5"/>
    </row>
    <row r="142" spans="1:27" ht="14.25" thickBot="1">
      <c r="A142" s="89"/>
      <c r="B142" s="90"/>
      <c r="C142" s="400"/>
      <c r="D142" s="210" t="s">
        <v>55</v>
      </c>
      <c r="E142" s="211"/>
      <c r="F142" s="211"/>
      <c r="G142" s="212">
        <v>4</v>
      </c>
      <c r="H142" s="351" t="str">
        <f t="shared" si="0"/>
        <v/>
      </c>
      <c r="I142" s="100"/>
      <c r="J142" s="100"/>
      <c r="K142" s="90"/>
      <c r="L142" s="91"/>
      <c r="M142" s="5"/>
      <c r="N142" s="5"/>
      <c r="O142" s="5"/>
      <c r="P142" s="31"/>
      <c r="Q142" s="32"/>
      <c r="R142" s="33"/>
      <c r="S142" s="5"/>
      <c r="T142" s="5"/>
      <c r="U142" s="5"/>
    </row>
    <row r="143" spans="1:27" ht="14.25" thickBot="1">
      <c r="A143" s="89"/>
      <c r="B143" s="90"/>
      <c r="C143" s="400"/>
      <c r="D143" s="207" t="s">
        <v>56</v>
      </c>
      <c r="E143" s="208"/>
      <c r="F143" s="208"/>
      <c r="G143" s="209">
        <v>2</v>
      </c>
      <c r="H143" s="351" t="str">
        <f t="shared" si="0"/>
        <v/>
      </c>
      <c r="I143" s="100"/>
      <c r="J143" s="100"/>
      <c r="K143" s="90"/>
      <c r="L143" s="91"/>
      <c r="M143" s="5"/>
      <c r="N143" s="5"/>
      <c r="O143" s="5"/>
      <c r="P143" s="31"/>
      <c r="Q143" s="32"/>
      <c r="R143" s="33"/>
      <c r="S143" s="5"/>
      <c r="T143" s="5"/>
      <c r="U143" s="5"/>
    </row>
    <row r="144" spans="1:27" ht="14.25" thickBot="1">
      <c r="A144" s="89"/>
      <c r="B144" s="90"/>
      <c r="C144" s="400"/>
      <c r="D144" s="213" t="s">
        <v>57</v>
      </c>
      <c r="E144" s="214"/>
      <c r="F144" s="214"/>
      <c r="G144" s="215">
        <v>8</v>
      </c>
      <c r="H144" s="351" t="str">
        <f t="shared" si="0"/>
        <v/>
      </c>
      <c r="I144" s="100"/>
      <c r="J144" s="100"/>
      <c r="K144" s="90"/>
      <c r="L144" s="91"/>
      <c r="M144" s="5"/>
      <c r="N144" s="5"/>
      <c r="O144" s="5"/>
      <c r="P144" s="31"/>
      <c r="Q144" s="32"/>
      <c r="R144" s="33"/>
      <c r="S144" s="5"/>
      <c r="T144" s="5"/>
      <c r="U144" s="5"/>
    </row>
    <row r="145" spans="1:21" ht="16.5" customHeight="1" thickBot="1">
      <c r="A145" s="89"/>
      <c r="B145" s="90"/>
      <c r="C145" s="90"/>
      <c r="D145" s="688" t="s">
        <v>68</v>
      </c>
      <c r="E145" s="689"/>
      <c r="F145" s="690"/>
      <c r="G145" s="201">
        <f>SUM(G132:G144)</f>
        <v>206</v>
      </c>
      <c r="H145" s="342">
        <f>SUM(H132:H144)</f>
        <v>0</v>
      </c>
      <c r="I145" s="90"/>
      <c r="J145" s="197"/>
      <c r="K145" s="90"/>
      <c r="L145" s="91"/>
      <c r="M145" s="5"/>
      <c r="N145" s="5"/>
      <c r="O145" s="5"/>
      <c r="P145" s="5"/>
      <c r="Q145" s="5"/>
      <c r="R145" s="5"/>
      <c r="S145" s="5"/>
      <c r="T145" s="5"/>
      <c r="U145" s="5"/>
    </row>
    <row r="146" spans="1:21" ht="7.5" customHeight="1">
      <c r="A146" s="89"/>
      <c r="B146" s="90"/>
      <c r="C146" s="90"/>
      <c r="D146" s="216"/>
      <c r="E146" s="216"/>
      <c r="F146" s="216"/>
      <c r="G146" s="216"/>
      <c r="H146" s="216"/>
      <c r="I146" s="216"/>
      <c r="J146" s="90"/>
      <c r="K146" s="90"/>
      <c r="L146" s="91"/>
      <c r="M146" s="5"/>
      <c r="N146" s="5"/>
      <c r="O146" s="5"/>
      <c r="P146" s="5"/>
      <c r="Q146" s="5"/>
      <c r="R146" s="5"/>
      <c r="S146" s="5"/>
      <c r="T146" s="5"/>
      <c r="U146" s="5"/>
    </row>
    <row r="147" spans="1:21">
      <c r="A147" s="89"/>
      <c r="B147" s="90"/>
      <c r="C147" s="703" t="s">
        <v>65</v>
      </c>
      <c r="D147" s="703"/>
      <c r="E147" s="703"/>
      <c r="F147" s="703"/>
      <c r="G147" s="703"/>
      <c r="H147" s="703"/>
      <c r="I147" s="703"/>
      <c r="J147" s="703"/>
      <c r="K147" s="703"/>
      <c r="L147" s="91"/>
      <c r="M147" s="5"/>
      <c r="N147" s="5"/>
      <c r="O147" s="5"/>
      <c r="P147" s="5"/>
      <c r="Q147" s="5"/>
      <c r="R147" s="5"/>
      <c r="S147" s="5"/>
      <c r="T147" s="5"/>
      <c r="U147" s="5"/>
    </row>
    <row r="148" spans="1:21">
      <c r="A148" s="89"/>
      <c r="B148" s="90"/>
      <c r="C148" s="90"/>
      <c r="D148" s="216"/>
      <c r="E148" s="216"/>
      <c r="F148" s="216"/>
      <c r="G148" s="216"/>
      <c r="H148" s="216"/>
      <c r="I148" s="216"/>
      <c r="J148" s="90"/>
      <c r="K148" s="90"/>
      <c r="L148" s="91"/>
      <c r="M148" s="5"/>
      <c r="N148" s="5"/>
      <c r="O148" s="5"/>
      <c r="P148" s="5"/>
      <c r="Q148" s="5"/>
      <c r="R148" s="5"/>
      <c r="S148" s="5"/>
      <c r="T148" s="5"/>
      <c r="U148" s="5"/>
    </row>
    <row r="149" spans="1:21">
      <c r="A149" s="89"/>
      <c r="B149" s="90"/>
      <c r="C149" s="90"/>
      <c r="D149" s="216"/>
      <c r="E149" s="216"/>
      <c r="F149" s="216"/>
      <c r="G149" s="216"/>
      <c r="H149" s="216"/>
      <c r="I149" s="216"/>
      <c r="J149" s="90"/>
      <c r="K149" s="90"/>
      <c r="L149" s="91"/>
      <c r="M149" s="5"/>
      <c r="N149" s="5"/>
      <c r="O149" s="5"/>
      <c r="P149" s="5"/>
      <c r="Q149" s="5"/>
      <c r="R149" s="5"/>
      <c r="S149" s="5"/>
      <c r="T149" s="5"/>
      <c r="U149" s="5"/>
    </row>
    <row r="150" spans="1:21">
      <c r="A150" s="89"/>
      <c r="B150" s="90"/>
      <c r="C150" s="90"/>
      <c r="D150" s="216"/>
      <c r="E150" s="216"/>
      <c r="F150" s="216"/>
      <c r="G150" s="216"/>
      <c r="H150" s="216"/>
      <c r="I150" s="216"/>
      <c r="J150" s="90"/>
      <c r="K150" s="90"/>
      <c r="L150" s="91"/>
      <c r="M150" s="5"/>
      <c r="N150" s="5"/>
      <c r="O150" s="5"/>
      <c r="P150" s="5"/>
      <c r="Q150" s="5"/>
      <c r="R150" s="5"/>
      <c r="S150" s="5"/>
      <c r="T150" s="5"/>
      <c r="U150" s="5"/>
    </row>
    <row r="151" spans="1:21">
      <c r="A151" s="89"/>
      <c r="B151" s="90"/>
      <c r="C151" s="90"/>
      <c r="D151" s="216"/>
      <c r="E151" s="216"/>
      <c r="F151" s="216"/>
      <c r="G151" s="216"/>
      <c r="H151" s="216"/>
      <c r="I151" s="216"/>
      <c r="J151" s="90"/>
      <c r="K151" s="90"/>
      <c r="L151" s="91"/>
      <c r="M151" s="5"/>
      <c r="N151" s="5"/>
      <c r="O151" s="5"/>
      <c r="P151" s="5"/>
      <c r="Q151" s="5"/>
      <c r="R151" s="5"/>
      <c r="S151" s="5"/>
      <c r="T151" s="5"/>
      <c r="U151" s="5"/>
    </row>
    <row r="152" spans="1:21">
      <c r="A152" s="89"/>
      <c r="B152" s="90"/>
      <c r="C152" s="90"/>
      <c r="D152" s="216"/>
      <c r="E152" s="216"/>
      <c r="F152" s="216"/>
      <c r="G152" s="216"/>
      <c r="H152" s="216"/>
      <c r="I152" s="216"/>
      <c r="J152" s="90"/>
      <c r="K152" s="90"/>
      <c r="L152" s="91"/>
      <c r="M152" s="5"/>
      <c r="N152" s="5"/>
      <c r="O152" s="5"/>
      <c r="P152" s="5"/>
      <c r="Q152" s="5"/>
      <c r="R152" s="5"/>
      <c r="S152" s="5"/>
      <c r="T152" s="5"/>
      <c r="U152" s="5"/>
    </row>
    <row r="153" spans="1:21">
      <c r="A153" s="89"/>
      <c r="B153" s="90"/>
      <c r="C153" s="90"/>
      <c r="D153" s="216"/>
      <c r="E153" s="216"/>
      <c r="F153" s="216"/>
      <c r="G153" s="216"/>
      <c r="H153" s="216"/>
      <c r="I153" s="216"/>
      <c r="J153" s="90"/>
      <c r="K153" s="90"/>
      <c r="L153" s="91"/>
      <c r="M153" s="5"/>
      <c r="N153" s="5"/>
      <c r="O153" s="5"/>
      <c r="P153" s="5"/>
      <c r="Q153" s="5"/>
      <c r="R153" s="5"/>
      <c r="S153" s="5"/>
      <c r="T153" s="5"/>
      <c r="U153" s="5"/>
    </row>
    <row r="154" spans="1:21">
      <c r="A154" s="89"/>
      <c r="B154" s="90"/>
      <c r="C154" s="90"/>
      <c r="D154" s="216"/>
      <c r="E154" s="216"/>
      <c r="F154" s="216"/>
      <c r="G154" s="216"/>
      <c r="H154" s="216"/>
      <c r="I154" s="216"/>
      <c r="J154" s="90"/>
      <c r="K154" s="90"/>
      <c r="L154" s="91"/>
      <c r="M154" s="5"/>
      <c r="N154" s="5"/>
      <c r="O154" s="5"/>
      <c r="P154" s="5"/>
      <c r="Q154" s="5"/>
      <c r="R154" s="5"/>
      <c r="S154" s="5"/>
      <c r="T154" s="5"/>
      <c r="U154" s="5"/>
    </row>
    <row r="155" spans="1:21">
      <c r="A155" s="89"/>
      <c r="B155" s="90"/>
      <c r="C155" s="90"/>
      <c r="D155" s="216"/>
      <c r="E155" s="216"/>
      <c r="F155" s="216"/>
      <c r="G155" s="216"/>
      <c r="H155" s="216"/>
      <c r="I155" s="216"/>
      <c r="J155" s="90"/>
      <c r="K155" s="90"/>
      <c r="L155" s="91"/>
      <c r="M155" s="5"/>
      <c r="N155" s="5"/>
      <c r="O155" s="5"/>
      <c r="P155" s="5"/>
      <c r="Q155" s="5"/>
      <c r="R155" s="5"/>
      <c r="S155" s="5"/>
      <c r="T155" s="5"/>
      <c r="U155" s="5"/>
    </row>
    <row r="156" spans="1:21">
      <c r="A156" s="89"/>
      <c r="B156" s="90"/>
      <c r="C156" s="90"/>
      <c r="D156" s="216"/>
      <c r="E156" s="216"/>
      <c r="F156" s="216"/>
      <c r="G156" s="216"/>
      <c r="H156" s="216"/>
      <c r="I156" s="216"/>
      <c r="J156" s="90"/>
      <c r="K156" s="90"/>
      <c r="L156" s="91"/>
      <c r="M156" s="5"/>
      <c r="N156" s="5"/>
      <c r="O156" s="5"/>
      <c r="P156" s="5"/>
      <c r="Q156" s="5"/>
      <c r="R156" s="5"/>
      <c r="S156" s="5"/>
      <c r="T156" s="5"/>
      <c r="U156" s="5"/>
    </row>
    <row r="157" spans="1:21">
      <c r="A157" s="89"/>
      <c r="B157" s="90"/>
      <c r="C157" s="90"/>
      <c r="D157" s="216"/>
      <c r="E157" s="216"/>
      <c r="F157" s="216"/>
      <c r="G157" s="216"/>
      <c r="H157" s="216"/>
      <c r="I157" s="216"/>
      <c r="J157" s="90"/>
      <c r="K157" s="90"/>
      <c r="L157" s="91"/>
      <c r="M157" s="5"/>
      <c r="N157" s="5"/>
      <c r="O157" s="5"/>
      <c r="P157" s="5"/>
      <c r="Q157" s="5"/>
      <c r="R157" s="5"/>
      <c r="S157" s="5"/>
      <c r="T157" s="5"/>
      <c r="U157" s="5"/>
    </row>
    <row r="158" spans="1:21">
      <c r="A158" s="89"/>
      <c r="B158" s="90"/>
      <c r="C158" s="90"/>
      <c r="D158" s="216"/>
      <c r="E158" s="216"/>
      <c r="F158" s="216"/>
      <c r="G158" s="216"/>
      <c r="H158" s="216"/>
      <c r="I158" s="216"/>
      <c r="J158" s="90"/>
      <c r="K158" s="90"/>
      <c r="L158" s="91"/>
      <c r="M158" s="5"/>
      <c r="N158" s="5"/>
      <c r="O158" s="5"/>
      <c r="P158" s="5"/>
      <c r="Q158" s="5"/>
      <c r="R158" s="5"/>
      <c r="S158" s="5"/>
      <c r="T158" s="5"/>
      <c r="U158" s="5"/>
    </row>
    <row r="159" spans="1:21">
      <c r="A159" s="89"/>
      <c r="B159" s="90"/>
      <c r="C159" s="90"/>
      <c r="D159" s="216"/>
      <c r="E159" s="216"/>
      <c r="F159" s="216"/>
      <c r="G159" s="216"/>
      <c r="H159" s="216"/>
      <c r="I159" s="216"/>
      <c r="J159" s="90"/>
      <c r="K159" s="90"/>
      <c r="L159" s="91"/>
      <c r="M159" s="5"/>
      <c r="N159" s="5"/>
      <c r="O159" s="5"/>
      <c r="P159" s="5"/>
      <c r="Q159" s="5"/>
      <c r="R159" s="5"/>
      <c r="S159" s="5"/>
      <c r="T159" s="5"/>
      <c r="U159" s="5"/>
    </row>
    <row r="160" spans="1:21">
      <c r="A160" s="89"/>
      <c r="B160" s="90"/>
      <c r="C160" s="90"/>
      <c r="D160" s="216"/>
      <c r="E160" s="216"/>
      <c r="F160" s="216"/>
      <c r="G160" s="216"/>
      <c r="H160" s="216"/>
      <c r="I160" s="216"/>
      <c r="J160" s="90"/>
      <c r="K160" s="90"/>
      <c r="L160" s="91"/>
      <c r="M160" s="5"/>
      <c r="N160" s="5"/>
      <c r="O160" s="5"/>
      <c r="P160" s="5"/>
      <c r="Q160" s="5"/>
      <c r="R160" s="5"/>
      <c r="S160" s="5"/>
      <c r="T160" s="5"/>
      <c r="U160" s="5"/>
    </row>
    <row r="161" spans="1:22" ht="14.1" customHeight="1">
      <c r="A161" s="89"/>
      <c r="B161" s="90"/>
      <c r="C161" s="90"/>
      <c r="D161" s="216"/>
      <c r="E161" s="216"/>
      <c r="F161" s="216"/>
      <c r="G161" s="216"/>
      <c r="H161" s="216"/>
      <c r="I161" s="216"/>
      <c r="J161" s="90"/>
      <c r="K161" s="90"/>
      <c r="L161" s="91"/>
      <c r="M161" s="5"/>
      <c r="N161" s="5"/>
      <c r="O161" s="5"/>
      <c r="P161" s="5"/>
      <c r="Q161" s="5"/>
      <c r="R161" s="5"/>
      <c r="S161" s="5"/>
      <c r="T161" s="5"/>
      <c r="U161" s="5"/>
    </row>
    <row r="162" spans="1:22" ht="15" customHeight="1" thickBot="1">
      <c r="A162" s="110"/>
      <c r="B162" s="111"/>
      <c r="C162" s="111"/>
      <c r="D162" s="196"/>
      <c r="E162" s="196"/>
      <c r="F162" s="196"/>
      <c r="G162" s="196"/>
      <c r="H162" s="196"/>
      <c r="I162" s="196"/>
      <c r="J162" s="196"/>
      <c r="K162" s="217"/>
      <c r="L162" s="112"/>
      <c r="M162" s="5"/>
      <c r="N162" s="5"/>
      <c r="O162" s="5"/>
      <c r="P162" s="5"/>
      <c r="Q162" s="5"/>
      <c r="R162" s="5"/>
      <c r="S162" s="5"/>
      <c r="T162" s="5"/>
      <c r="U162" s="5"/>
    </row>
    <row r="163" spans="1:22" ht="9" customHeight="1">
      <c r="A163" s="12"/>
      <c r="B163" s="12"/>
      <c r="C163" s="12"/>
      <c r="D163" s="8"/>
      <c r="E163" s="8"/>
      <c r="F163" s="8"/>
      <c r="G163" s="8"/>
      <c r="H163" s="8"/>
      <c r="I163" s="8"/>
      <c r="J163" s="8"/>
      <c r="K163" s="14"/>
      <c r="L163" s="12"/>
      <c r="M163" s="5"/>
      <c r="N163" s="5"/>
      <c r="O163" s="5"/>
      <c r="P163" s="5"/>
      <c r="Q163" s="5"/>
      <c r="R163" s="5"/>
      <c r="S163" s="5"/>
      <c r="T163" s="5"/>
      <c r="U163" s="5"/>
    </row>
    <row r="164" spans="1:22" ht="15" customHeight="1" thickBot="1">
      <c r="M164" s="5"/>
      <c r="N164" s="5"/>
      <c r="O164" s="5"/>
      <c r="P164" s="5"/>
      <c r="Q164" s="5"/>
      <c r="R164" s="5"/>
      <c r="S164" s="5"/>
      <c r="T164" s="5"/>
      <c r="U164" s="5"/>
    </row>
    <row r="165" spans="1:22" ht="18.75" customHeight="1">
      <c r="A165" s="614" t="s">
        <v>147</v>
      </c>
      <c r="B165" s="615"/>
      <c r="C165" s="615"/>
      <c r="D165" s="615"/>
      <c r="E165" s="615"/>
      <c r="F165" s="615"/>
      <c r="G165" s="615"/>
      <c r="H165" s="615"/>
      <c r="I165" s="615"/>
      <c r="J165" s="615"/>
      <c r="K165" s="615"/>
      <c r="L165" s="616"/>
      <c r="M165" s="5"/>
      <c r="N165" s="5"/>
      <c r="O165" s="5"/>
      <c r="P165" s="5"/>
      <c r="Q165" s="5"/>
      <c r="R165" s="5"/>
      <c r="S165" s="5"/>
      <c r="T165" s="5"/>
      <c r="U165" s="5"/>
    </row>
    <row r="166" spans="1:22" s="11" customFormat="1" ht="28.5" customHeight="1">
      <c r="A166" s="595" t="s">
        <v>302</v>
      </c>
      <c r="B166" s="596"/>
      <c r="C166" s="617" t="str">
        <f>+$C$3</f>
        <v>回転釜、固定釜(選択してください)　　（　４．調理能力　）</v>
      </c>
      <c r="D166" s="642"/>
      <c r="E166" s="642"/>
      <c r="F166" s="642"/>
      <c r="G166" s="642"/>
      <c r="H166" s="642"/>
      <c r="I166" s="642"/>
      <c r="J166" s="642"/>
      <c r="K166" s="617" t="str">
        <f>+$K$3</f>
        <v/>
      </c>
      <c r="L166" s="618"/>
      <c r="M166" s="12"/>
      <c r="N166" s="12"/>
      <c r="O166" s="12"/>
      <c r="P166" s="12"/>
      <c r="Q166" s="12"/>
      <c r="R166" s="12"/>
      <c r="S166" s="12"/>
      <c r="T166" s="12"/>
      <c r="U166" s="12"/>
    </row>
    <row r="167" spans="1:22" s="11" customFormat="1" ht="18" customHeight="1" thickBot="1">
      <c r="A167" s="677" t="s">
        <v>303</v>
      </c>
      <c r="B167" s="678"/>
      <c r="C167" s="673" t="str">
        <f>+$C$4</f>
        <v/>
      </c>
      <c r="D167" s="673"/>
      <c r="E167" s="674"/>
      <c r="F167" s="674"/>
      <c r="G167" s="674"/>
      <c r="H167" s="66" t="s">
        <v>1</v>
      </c>
      <c r="I167" s="674" t="str">
        <f>$I$4</f>
        <v/>
      </c>
      <c r="J167" s="674"/>
      <c r="K167" s="674"/>
      <c r="L167" s="675"/>
      <c r="M167" s="12"/>
      <c r="N167" s="12"/>
      <c r="O167" s="12"/>
      <c r="P167" s="12"/>
      <c r="Q167" s="12"/>
      <c r="R167" s="12"/>
      <c r="S167" s="12"/>
      <c r="T167" s="12"/>
      <c r="U167" s="12"/>
    </row>
    <row r="168" spans="1:22" ht="15" customHeight="1">
      <c r="A168" s="89"/>
      <c r="B168" s="90"/>
      <c r="C168" s="90"/>
      <c r="D168" s="90"/>
      <c r="E168" s="90"/>
      <c r="F168" s="90"/>
      <c r="G168" s="90"/>
      <c r="H168" s="90"/>
      <c r="I168" s="90"/>
      <c r="J168" s="90"/>
      <c r="K168" s="90"/>
      <c r="L168" s="91"/>
      <c r="M168" s="5"/>
      <c r="N168" s="5"/>
      <c r="O168" s="5"/>
      <c r="P168" s="34"/>
      <c r="Q168" s="5"/>
      <c r="R168" s="5"/>
      <c r="S168" s="5"/>
      <c r="T168" s="5"/>
      <c r="U168" s="7"/>
      <c r="V168" s="5"/>
    </row>
    <row r="169" spans="1:22">
      <c r="A169" s="89"/>
      <c r="B169" s="218" t="s">
        <v>127</v>
      </c>
      <c r="C169" s="149"/>
      <c r="D169" s="90"/>
      <c r="E169" s="90"/>
      <c r="F169" s="90"/>
      <c r="G169" s="90"/>
      <c r="H169" s="90"/>
      <c r="I169" s="90"/>
      <c r="J169" s="90"/>
      <c r="K169" s="90"/>
      <c r="L169" s="91"/>
      <c r="M169" s="5"/>
      <c r="N169" s="5"/>
      <c r="O169" s="5"/>
      <c r="P169" s="5"/>
      <c r="Q169" s="5"/>
      <c r="R169" s="5"/>
      <c r="S169" s="5"/>
      <c r="T169" s="5"/>
      <c r="U169" s="5"/>
    </row>
    <row r="170" spans="1:22" ht="15" customHeight="1">
      <c r="A170" s="89"/>
      <c r="B170" s="90"/>
      <c r="D170" s="118"/>
      <c r="E170" s="118"/>
      <c r="F170" s="118"/>
      <c r="G170" s="118"/>
      <c r="H170" s="118"/>
      <c r="I170" s="118"/>
      <c r="J170" s="118"/>
      <c r="K170" s="118"/>
      <c r="L170" s="91"/>
      <c r="M170" s="5"/>
      <c r="N170" s="5"/>
      <c r="O170" s="5"/>
      <c r="P170" s="5"/>
      <c r="Q170" s="5"/>
      <c r="R170" s="5"/>
      <c r="S170" s="5"/>
      <c r="T170" s="5"/>
      <c r="U170" s="5"/>
    </row>
    <row r="171" spans="1:22" ht="15" customHeight="1">
      <c r="A171" s="89"/>
      <c r="B171" s="90"/>
      <c r="C171" s="248" t="s">
        <v>89</v>
      </c>
      <c r="D171" s="118"/>
      <c r="E171" s="118"/>
      <c r="F171" s="118"/>
      <c r="G171" s="118"/>
      <c r="H171" s="118"/>
      <c r="I171" s="118"/>
      <c r="J171" s="118"/>
      <c r="K171" s="118"/>
      <c r="L171" s="91"/>
      <c r="M171" s="5"/>
      <c r="N171" s="5"/>
      <c r="O171" s="5"/>
      <c r="P171" s="5"/>
      <c r="Q171" s="5"/>
      <c r="R171" s="5"/>
      <c r="S171" s="5"/>
      <c r="T171" s="5"/>
      <c r="U171" s="5"/>
    </row>
    <row r="172" spans="1:22" ht="15" customHeight="1">
      <c r="A172" s="89"/>
      <c r="B172" s="90"/>
      <c r="C172" s="118"/>
      <c r="D172" s="118"/>
      <c r="E172" s="118"/>
      <c r="F172" s="118"/>
      <c r="G172" s="118"/>
      <c r="H172" s="118"/>
      <c r="I172" s="118"/>
      <c r="J172" s="118"/>
      <c r="K172" s="118"/>
      <c r="L172" s="91"/>
      <c r="M172" s="5"/>
      <c r="N172" s="5"/>
      <c r="O172" s="5"/>
      <c r="P172" s="5"/>
      <c r="Q172" s="5"/>
      <c r="R172" s="5"/>
      <c r="S172" s="5"/>
      <c r="T172" s="5"/>
      <c r="U172" s="5"/>
    </row>
    <row r="173" spans="1:22" ht="15" customHeight="1">
      <c r="A173" s="89"/>
      <c r="B173" s="90"/>
      <c r="C173" s="118"/>
      <c r="D173" s="118"/>
      <c r="E173" s="118"/>
      <c r="F173" s="118"/>
      <c r="G173" s="118"/>
      <c r="H173" s="118"/>
      <c r="I173" s="118"/>
      <c r="J173" s="118"/>
      <c r="K173" s="118"/>
      <c r="L173" s="91"/>
      <c r="M173" s="5"/>
      <c r="N173" s="5"/>
      <c r="O173" s="5"/>
      <c r="P173" s="5"/>
      <c r="Q173" s="5"/>
      <c r="R173" s="5"/>
      <c r="S173" s="5"/>
      <c r="T173" s="5"/>
      <c r="U173" s="5"/>
    </row>
    <row r="174" spans="1:22" ht="15" customHeight="1">
      <c r="A174" s="89"/>
      <c r="B174" s="90"/>
      <c r="C174" s="118"/>
      <c r="D174" s="118"/>
      <c r="E174" s="118"/>
      <c r="F174" s="118"/>
      <c r="G174" s="118"/>
      <c r="H174" s="118"/>
      <c r="I174" s="219"/>
      <c r="J174" s="118"/>
      <c r="K174" s="118"/>
      <c r="L174" s="91"/>
      <c r="M174" s="5"/>
      <c r="N174" s="5"/>
      <c r="O174" s="5"/>
      <c r="P174" s="5"/>
      <c r="Q174" s="5"/>
      <c r="R174" s="5"/>
      <c r="S174" s="5"/>
      <c r="T174" s="5"/>
      <c r="U174" s="5"/>
    </row>
    <row r="175" spans="1:22" ht="17.25" customHeight="1">
      <c r="A175" s="89"/>
      <c r="B175" s="90"/>
      <c r="C175" s="118"/>
      <c r="D175" s="401" t="s">
        <v>353</v>
      </c>
      <c r="E175" s="401"/>
      <c r="F175" s="118"/>
      <c r="G175" s="118"/>
      <c r="H175" s="118"/>
      <c r="I175" s="118"/>
      <c r="J175" s="118"/>
      <c r="K175" s="118"/>
      <c r="L175" s="91"/>
      <c r="M175" s="5"/>
      <c r="N175" s="5"/>
      <c r="O175" s="5"/>
      <c r="P175" s="5"/>
      <c r="Q175" s="5"/>
      <c r="R175" s="5"/>
      <c r="S175" s="5"/>
      <c r="T175" s="5"/>
      <c r="U175" s="5"/>
    </row>
    <row r="176" spans="1:22" ht="17.25" customHeight="1">
      <c r="A176" s="89"/>
      <c r="B176" s="90"/>
      <c r="C176" s="118"/>
      <c r="D176" s="401" t="s">
        <v>354</v>
      </c>
      <c r="E176" s="401"/>
      <c r="F176" s="118"/>
      <c r="G176" s="118"/>
      <c r="H176" s="118"/>
      <c r="I176" s="118"/>
      <c r="J176" s="118"/>
      <c r="K176" s="118"/>
      <c r="L176" s="91"/>
      <c r="M176" s="5"/>
      <c r="N176" s="5"/>
      <c r="O176" s="5"/>
      <c r="P176" s="5"/>
      <c r="Q176" s="5"/>
      <c r="R176" s="5"/>
      <c r="S176" s="5"/>
      <c r="T176" s="5"/>
      <c r="U176" s="5"/>
    </row>
    <row r="177" spans="1:22" ht="17.25" customHeight="1">
      <c r="A177" s="89"/>
      <c r="B177" s="90"/>
      <c r="C177" s="118"/>
      <c r="D177" s="401" t="s">
        <v>243</v>
      </c>
      <c r="E177" s="401"/>
      <c r="F177" s="118"/>
      <c r="G177" s="118"/>
      <c r="H177" s="118"/>
      <c r="I177" s="118"/>
      <c r="J177" s="118"/>
      <c r="K177" s="118"/>
      <c r="L177" s="91"/>
      <c r="M177" s="5"/>
      <c r="N177" s="5"/>
      <c r="O177" s="5"/>
      <c r="P177" s="5"/>
      <c r="Q177" s="5"/>
      <c r="R177" s="5"/>
      <c r="S177" s="5"/>
      <c r="T177" s="5"/>
      <c r="U177" s="5"/>
    </row>
    <row r="178" spans="1:22" ht="17.25" customHeight="1">
      <c r="A178" s="89"/>
      <c r="B178" s="90"/>
      <c r="C178" s="389"/>
      <c r="D178" s="401" t="s">
        <v>244</v>
      </c>
      <c r="E178" s="401"/>
      <c r="F178" s="389"/>
      <c r="G178" s="389"/>
      <c r="H178" s="389"/>
      <c r="I178" s="389"/>
      <c r="J178" s="389"/>
      <c r="K178" s="389"/>
      <c r="L178" s="91"/>
      <c r="M178" s="5"/>
      <c r="N178" s="5"/>
      <c r="O178" s="5"/>
      <c r="P178" s="5"/>
      <c r="Q178" s="5"/>
      <c r="R178" s="5"/>
      <c r="S178" s="5"/>
      <c r="T178" s="5"/>
      <c r="U178" s="5"/>
    </row>
    <row r="179" spans="1:22" ht="17.25" customHeight="1">
      <c r="A179" s="89"/>
      <c r="B179" s="90"/>
      <c r="C179" s="389"/>
      <c r="D179" s="401" t="s">
        <v>245</v>
      </c>
      <c r="E179" s="401"/>
      <c r="F179" s="389"/>
      <c r="G179" s="389"/>
      <c r="H179" s="389"/>
      <c r="I179" s="389"/>
      <c r="J179" s="389"/>
      <c r="K179" s="389"/>
      <c r="L179" s="91"/>
      <c r="M179" s="5"/>
      <c r="N179" s="5"/>
      <c r="O179" s="5"/>
      <c r="P179" s="5"/>
      <c r="Q179" s="5"/>
      <c r="R179" s="5"/>
      <c r="S179" s="5"/>
      <c r="T179" s="5"/>
      <c r="U179" s="5"/>
    </row>
    <row r="180" spans="1:22" ht="15" customHeight="1">
      <c r="A180" s="89"/>
      <c r="B180" s="90"/>
      <c r="C180" s="389"/>
      <c r="D180" s="158"/>
      <c r="E180" s="158"/>
      <c r="F180" s="389"/>
      <c r="G180" s="389"/>
      <c r="H180" s="389"/>
      <c r="I180" s="389"/>
      <c r="J180" s="389"/>
      <c r="K180" s="389"/>
      <c r="L180" s="91"/>
      <c r="M180" s="5"/>
      <c r="N180" s="5"/>
      <c r="O180" s="5"/>
      <c r="P180" s="5"/>
      <c r="Q180" s="5"/>
      <c r="R180" s="5"/>
      <c r="S180" s="5"/>
      <c r="T180" s="5"/>
      <c r="U180" s="5"/>
    </row>
    <row r="181" spans="1:22" ht="15" customHeight="1">
      <c r="A181" s="89"/>
      <c r="B181" s="90"/>
      <c r="C181" s="691"/>
      <c r="D181" s="691"/>
      <c r="E181" s="691"/>
      <c r="F181" s="691"/>
      <c r="G181" s="691"/>
      <c r="H181" s="691"/>
      <c r="I181" s="691"/>
      <c r="J181" s="691"/>
      <c r="K181" s="691"/>
      <c r="L181" s="91"/>
      <c r="M181" s="5"/>
      <c r="N181" s="5"/>
      <c r="O181" s="5"/>
      <c r="P181" s="5"/>
      <c r="Q181" s="5"/>
      <c r="R181" s="5"/>
      <c r="S181" s="5"/>
      <c r="T181" s="5"/>
      <c r="U181" s="5"/>
    </row>
    <row r="182" spans="1:22" ht="15" customHeight="1">
      <c r="A182" s="89"/>
      <c r="B182" s="90"/>
      <c r="C182" s="691" t="s">
        <v>93</v>
      </c>
      <c r="D182" s="691"/>
      <c r="E182" s="691"/>
      <c r="F182" s="691"/>
      <c r="G182" s="691"/>
      <c r="H182" s="691"/>
      <c r="I182" s="691"/>
      <c r="J182" s="691"/>
      <c r="K182" s="691"/>
      <c r="L182" s="91"/>
      <c r="M182" s="5"/>
      <c r="N182" s="5"/>
      <c r="O182" s="5"/>
      <c r="P182" s="5"/>
      <c r="Q182" s="5"/>
      <c r="R182" s="5"/>
      <c r="S182" s="5"/>
      <c r="T182" s="5"/>
      <c r="U182" s="5"/>
    </row>
    <row r="183" spans="1:22" ht="18" customHeight="1" thickBot="1">
      <c r="A183" s="89"/>
      <c r="B183" s="90"/>
      <c r="C183" s="679" t="s">
        <v>88</v>
      </c>
      <c r="D183" s="680"/>
      <c r="E183" s="681"/>
      <c r="F183" s="692" t="s">
        <v>351</v>
      </c>
      <c r="G183" s="692" t="s">
        <v>246</v>
      </c>
      <c r="H183" s="704" t="s">
        <v>247</v>
      </c>
      <c r="I183" s="706" t="s">
        <v>94</v>
      </c>
      <c r="J183" s="707"/>
      <c r="K183" s="708"/>
      <c r="L183" s="91"/>
      <c r="M183" s="5"/>
      <c r="N183" s="5"/>
      <c r="O183" s="5"/>
      <c r="P183" s="5"/>
      <c r="Q183" s="5"/>
      <c r="R183" s="5"/>
      <c r="S183" s="5"/>
      <c r="T183" s="5"/>
      <c r="U183" s="5"/>
      <c r="V183" s="35"/>
    </row>
    <row r="184" spans="1:22" ht="18" customHeight="1">
      <c r="A184" s="89"/>
      <c r="B184" s="90"/>
      <c r="C184" s="700"/>
      <c r="D184" s="701"/>
      <c r="E184" s="702"/>
      <c r="F184" s="693"/>
      <c r="G184" s="693"/>
      <c r="H184" s="705"/>
      <c r="I184" s="694" t="s">
        <v>352</v>
      </c>
      <c r="J184" s="696" t="s">
        <v>248</v>
      </c>
      <c r="K184" s="698" t="s">
        <v>90</v>
      </c>
      <c r="L184" s="91"/>
      <c r="M184" s="5"/>
      <c r="N184" s="5"/>
      <c r="O184" s="5"/>
      <c r="P184" s="5"/>
      <c r="Q184" s="5"/>
      <c r="R184" s="5"/>
      <c r="S184" s="5"/>
      <c r="T184" s="5"/>
      <c r="U184" s="5"/>
      <c r="V184" s="35"/>
    </row>
    <row r="185" spans="1:22" ht="18" customHeight="1">
      <c r="A185" s="89"/>
      <c r="B185" s="90"/>
      <c r="C185" s="700"/>
      <c r="D185" s="701"/>
      <c r="E185" s="702"/>
      <c r="F185" s="693"/>
      <c r="G185" s="693"/>
      <c r="H185" s="705"/>
      <c r="I185" s="695"/>
      <c r="J185" s="697"/>
      <c r="K185" s="699"/>
      <c r="L185" s="242"/>
      <c r="M185" s="5"/>
      <c r="N185" s="5"/>
      <c r="O185" s="5"/>
      <c r="P185" s="5"/>
      <c r="Q185" s="5"/>
      <c r="R185" s="5"/>
      <c r="S185" s="5"/>
      <c r="T185" s="5"/>
      <c r="U185" s="5"/>
    </row>
    <row r="186" spans="1:22" ht="15" customHeight="1" thickBot="1">
      <c r="A186" s="89"/>
      <c r="B186" s="90"/>
      <c r="C186" s="682"/>
      <c r="D186" s="683"/>
      <c r="E186" s="684"/>
      <c r="F186" s="220" t="s">
        <v>128</v>
      </c>
      <c r="G186" s="220" t="s">
        <v>129</v>
      </c>
      <c r="H186" s="221" t="s">
        <v>130</v>
      </c>
      <c r="I186" s="36" t="s">
        <v>128</v>
      </c>
      <c r="J186" s="37" t="s">
        <v>128</v>
      </c>
      <c r="K186" s="38" t="s">
        <v>128</v>
      </c>
      <c r="L186" s="91"/>
      <c r="M186" s="5"/>
      <c r="N186" s="5"/>
      <c r="O186" s="5"/>
      <c r="P186" s="5"/>
      <c r="Q186" s="5"/>
      <c r="R186" s="5"/>
      <c r="S186" s="5"/>
      <c r="T186" s="5"/>
      <c r="U186" s="5"/>
    </row>
    <row r="187" spans="1:22" ht="15" customHeight="1" thickBot="1">
      <c r="A187" s="89"/>
      <c r="B187" s="90"/>
      <c r="C187" s="200" t="s">
        <v>45</v>
      </c>
      <c r="D187" s="401"/>
      <c r="E187" s="401"/>
      <c r="F187" s="222">
        <f>+G132</f>
        <v>0.6</v>
      </c>
      <c r="G187" s="223">
        <v>0.48</v>
      </c>
      <c r="H187" s="224">
        <v>20</v>
      </c>
      <c r="I187" s="39" t="str">
        <f t="shared" ref="I187:I199" si="1">IF($J$81="","",ROUND(F187*G187*(100-H187)/(100-$I$203),1))</f>
        <v/>
      </c>
      <c r="J187" s="40" t="str">
        <f t="shared" ref="J187:J199" si="2">IF($J$81="","",ROUND($I$202*I187,1))</f>
        <v/>
      </c>
      <c r="K187" s="352" t="str">
        <f>IF($J$81="","",J187)</f>
        <v/>
      </c>
      <c r="L187" s="91"/>
      <c r="M187" s="5"/>
      <c r="N187" s="5"/>
      <c r="O187" s="5"/>
      <c r="P187" s="5"/>
      <c r="Q187" s="5"/>
      <c r="R187" s="5"/>
      <c r="S187" s="5"/>
      <c r="T187" s="5"/>
      <c r="U187" s="5"/>
    </row>
    <row r="188" spans="1:22" ht="15" customHeight="1">
      <c r="A188" s="89"/>
      <c r="B188" s="90"/>
      <c r="C188" s="202" t="s">
        <v>46</v>
      </c>
      <c r="D188" s="203"/>
      <c r="E188" s="203"/>
      <c r="F188" s="222">
        <f t="shared" ref="F188:F199" si="3">+G133</f>
        <v>16</v>
      </c>
      <c r="G188" s="225">
        <v>0.83</v>
      </c>
      <c r="H188" s="226">
        <v>3</v>
      </c>
      <c r="I188" s="39" t="str">
        <f t="shared" si="1"/>
        <v/>
      </c>
      <c r="J188" s="40" t="str">
        <f t="shared" si="2"/>
        <v/>
      </c>
      <c r="K188" s="352" t="str">
        <f>IF($J$81="","",J188)</f>
        <v/>
      </c>
      <c r="L188" s="91"/>
      <c r="M188" s="5"/>
      <c r="N188" s="5"/>
      <c r="O188" s="5"/>
      <c r="P188" s="5"/>
      <c r="Q188" s="5"/>
      <c r="R188" s="5"/>
      <c r="S188" s="5"/>
      <c r="T188" s="5"/>
      <c r="U188" s="5"/>
    </row>
    <row r="189" spans="1:22" ht="15" customHeight="1">
      <c r="A189" s="89"/>
      <c r="B189" s="90"/>
      <c r="C189" s="204" t="s">
        <v>47</v>
      </c>
      <c r="D189" s="205"/>
      <c r="E189" s="205"/>
      <c r="F189" s="227">
        <f t="shared" si="3"/>
        <v>8</v>
      </c>
      <c r="G189" s="228">
        <v>0.94</v>
      </c>
      <c r="H189" s="229">
        <v>7</v>
      </c>
      <c r="I189" s="270" t="str">
        <f t="shared" si="1"/>
        <v/>
      </c>
      <c r="J189" s="40" t="str">
        <f t="shared" si="2"/>
        <v/>
      </c>
      <c r="K189" s="685" t="str">
        <f>IF($J$81="","",J189+J190)</f>
        <v/>
      </c>
      <c r="L189" s="91"/>
      <c r="M189" s="5"/>
      <c r="N189" s="5"/>
      <c r="O189" s="5"/>
      <c r="P189" s="5"/>
      <c r="Q189" s="5"/>
      <c r="R189" s="5"/>
      <c r="S189" s="5"/>
      <c r="T189" s="5"/>
      <c r="U189" s="5"/>
    </row>
    <row r="190" spans="1:22" ht="15" customHeight="1">
      <c r="A190" s="89"/>
      <c r="B190" s="90"/>
      <c r="C190" s="210" t="s">
        <v>48</v>
      </c>
      <c r="D190" s="211"/>
      <c r="E190" s="211"/>
      <c r="F190" s="230">
        <f t="shared" si="3"/>
        <v>12</v>
      </c>
      <c r="G190" s="231">
        <v>0.98</v>
      </c>
      <c r="H190" s="232">
        <v>7</v>
      </c>
      <c r="I190" s="39" t="str">
        <f t="shared" si="1"/>
        <v/>
      </c>
      <c r="J190" s="40" t="str">
        <f t="shared" si="2"/>
        <v/>
      </c>
      <c r="K190" s="687"/>
      <c r="L190" s="91"/>
      <c r="M190" s="5"/>
      <c r="N190" s="5"/>
      <c r="O190" s="5"/>
      <c r="P190" s="5"/>
      <c r="Q190" s="5"/>
      <c r="R190" s="5"/>
      <c r="S190" s="5"/>
      <c r="T190" s="5"/>
      <c r="U190" s="5"/>
    </row>
    <row r="191" spans="1:22" ht="15" customHeight="1">
      <c r="A191" s="89"/>
      <c r="B191" s="90"/>
      <c r="C191" s="204" t="s">
        <v>49</v>
      </c>
      <c r="D191" s="205"/>
      <c r="E191" s="205"/>
      <c r="F191" s="227">
        <f t="shared" si="3"/>
        <v>8</v>
      </c>
      <c r="G191" s="228">
        <v>0.92</v>
      </c>
      <c r="H191" s="229">
        <v>7</v>
      </c>
      <c r="I191" s="39" t="str">
        <f t="shared" si="1"/>
        <v/>
      </c>
      <c r="J191" s="40" t="str">
        <f t="shared" si="2"/>
        <v/>
      </c>
      <c r="K191" s="685" t="str">
        <f>IF($J$81="","",J191+J192+J193)</f>
        <v/>
      </c>
      <c r="L191" s="91"/>
      <c r="M191" s="5"/>
      <c r="N191" s="5"/>
      <c r="O191" s="5"/>
      <c r="P191" s="5"/>
      <c r="Q191" s="5"/>
      <c r="R191" s="5"/>
      <c r="S191" s="5"/>
      <c r="T191" s="5"/>
      <c r="U191" s="5"/>
    </row>
    <row r="192" spans="1:22" ht="15" customHeight="1">
      <c r="A192" s="89"/>
      <c r="B192" s="90"/>
      <c r="C192" s="210" t="s">
        <v>50</v>
      </c>
      <c r="D192" s="211"/>
      <c r="E192" s="211"/>
      <c r="F192" s="233">
        <f t="shared" si="3"/>
        <v>12</v>
      </c>
      <c r="G192" s="234">
        <v>0.97</v>
      </c>
      <c r="H192" s="235">
        <v>7</v>
      </c>
      <c r="I192" s="39" t="str">
        <f t="shared" si="1"/>
        <v/>
      </c>
      <c r="J192" s="40" t="str">
        <f t="shared" si="2"/>
        <v/>
      </c>
      <c r="K192" s="686"/>
      <c r="L192" s="91"/>
      <c r="M192" s="5"/>
      <c r="N192" s="5"/>
      <c r="O192" s="5"/>
      <c r="P192" s="5"/>
      <c r="Q192" s="5"/>
      <c r="R192" s="5"/>
      <c r="S192" s="5"/>
      <c r="T192" s="5"/>
      <c r="U192" s="5"/>
    </row>
    <row r="193" spans="1:21" ht="15" customHeight="1">
      <c r="A193" s="89"/>
      <c r="B193" s="90"/>
      <c r="C193" s="207" t="s">
        <v>51</v>
      </c>
      <c r="D193" s="208"/>
      <c r="E193" s="208"/>
      <c r="F193" s="236">
        <f t="shared" si="3"/>
        <v>20</v>
      </c>
      <c r="G193" s="237">
        <v>0.9</v>
      </c>
      <c r="H193" s="238">
        <v>7</v>
      </c>
      <c r="I193" s="39" t="str">
        <f t="shared" si="1"/>
        <v/>
      </c>
      <c r="J193" s="40" t="str">
        <f t="shared" si="2"/>
        <v/>
      </c>
      <c r="K193" s="687"/>
      <c r="L193" s="91"/>
      <c r="M193" s="5"/>
      <c r="N193" s="5"/>
      <c r="O193" s="5"/>
      <c r="P193" s="5"/>
      <c r="Q193" s="5"/>
      <c r="R193" s="5"/>
      <c r="S193" s="5"/>
      <c r="T193" s="5"/>
      <c r="U193" s="5"/>
    </row>
    <row r="194" spans="1:21" ht="15" customHeight="1" thickBot="1">
      <c r="A194" s="89"/>
      <c r="B194" s="90"/>
      <c r="C194" s="202" t="s">
        <v>52</v>
      </c>
      <c r="D194" s="203"/>
      <c r="E194" s="203"/>
      <c r="F194" s="222">
        <f t="shared" si="3"/>
        <v>95</v>
      </c>
      <c r="G194" s="225">
        <v>1</v>
      </c>
      <c r="H194" s="226">
        <v>15</v>
      </c>
      <c r="I194" s="39" t="str">
        <f t="shared" si="1"/>
        <v/>
      </c>
      <c r="J194" s="40" t="str">
        <f t="shared" si="2"/>
        <v/>
      </c>
      <c r="K194" s="353" t="str">
        <f>IF($J$81="","",J194)</f>
        <v/>
      </c>
      <c r="L194" s="91"/>
      <c r="M194" s="5"/>
      <c r="N194" s="5"/>
      <c r="O194" s="5"/>
      <c r="P194" s="5"/>
      <c r="Q194" s="5"/>
      <c r="R194" s="5"/>
      <c r="S194" s="5"/>
      <c r="T194" s="5"/>
      <c r="U194" s="5"/>
    </row>
    <row r="195" spans="1:21" ht="15" customHeight="1">
      <c r="A195" s="89"/>
      <c r="B195" s="90"/>
      <c r="C195" s="202" t="s">
        <v>53</v>
      </c>
      <c r="D195" s="203"/>
      <c r="E195" s="203"/>
      <c r="F195" s="222">
        <f t="shared" si="3"/>
        <v>20</v>
      </c>
      <c r="G195" s="225">
        <v>0.91</v>
      </c>
      <c r="H195" s="226">
        <v>7</v>
      </c>
      <c r="I195" s="39" t="str">
        <f t="shared" si="1"/>
        <v/>
      </c>
      <c r="J195" s="40" t="str">
        <f t="shared" si="2"/>
        <v/>
      </c>
      <c r="K195" s="352" t="str">
        <f>IF($J$81="","",J195)</f>
        <v/>
      </c>
      <c r="L195" s="91"/>
      <c r="M195" s="5"/>
      <c r="N195" s="5"/>
      <c r="O195" s="5"/>
      <c r="P195" s="5"/>
      <c r="Q195" s="5"/>
      <c r="R195" s="5"/>
      <c r="S195" s="5"/>
      <c r="T195" s="5"/>
      <c r="U195" s="5"/>
    </row>
    <row r="196" spans="1:21" ht="15" customHeight="1">
      <c r="A196" s="89"/>
      <c r="B196" s="90"/>
      <c r="C196" s="204" t="s">
        <v>54</v>
      </c>
      <c r="D196" s="205"/>
      <c r="E196" s="205"/>
      <c r="F196" s="227">
        <f t="shared" si="3"/>
        <v>0.4</v>
      </c>
      <c r="G196" s="228">
        <v>0.37</v>
      </c>
      <c r="H196" s="229">
        <v>20</v>
      </c>
      <c r="I196" s="39" t="str">
        <f t="shared" si="1"/>
        <v/>
      </c>
      <c r="J196" s="40" t="str">
        <f t="shared" si="2"/>
        <v/>
      </c>
      <c r="K196" s="685" t="str">
        <f>IF($J$81="","",J196+J197+J198)</f>
        <v/>
      </c>
      <c r="L196" s="91"/>
      <c r="M196" s="5"/>
      <c r="N196" s="5"/>
      <c r="O196" s="5"/>
      <c r="P196" s="5"/>
      <c r="Q196" s="5"/>
      <c r="R196" s="5"/>
      <c r="S196" s="5"/>
      <c r="T196" s="5"/>
      <c r="U196" s="5"/>
    </row>
    <row r="197" spans="1:21" ht="15" customHeight="1">
      <c r="A197" s="99"/>
      <c r="B197" s="100"/>
      <c r="C197" s="210" t="s">
        <v>55</v>
      </c>
      <c r="D197" s="211"/>
      <c r="E197" s="211"/>
      <c r="F197" s="233">
        <f t="shared" si="3"/>
        <v>4</v>
      </c>
      <c r="G197" s="234">
        <v>1</v>
      </c>
      <c r="H197" s="235">
        <v>20</v>
      </c>
      <c r="I197" s="39" t="str">
        <f t="shared" si="1"/>
        <v/>
      </c>
      <c r="J197" s="40" t="str">
        <f t="shared" si="2"/>
        <v/>
      </c>
      <c r="K197" s="686"/>
      <c r="L197" s="150"/>
      <c r="M197" s="5"/>
      <c r="N197" s="5"/>
      <c r="O197" s="5"/>
      <c r="P197" s="5"/>
      <c r="Q197" s="5"/>
      <c r="R197" s="5"/>
      <c r="S197" s="5"/>
      <c r="T197" s="5"/>
      <c r="U197" s="5"/>
    </row>
    <row r="198" spans="1:21" ht="15" customHeight="1">
      <c r="A198" s="99"/>
      <c r="B198" s="100"/>
      <c r="C198" s="207" t="s">
        <v>56</v>
      </c>
      <c r="D198" s="208"/>
      <c r="E198" s="208"/>
      <c r="F198" s="236">
        <f t="shared" si="3"/>
        <v>2</v>
      </c>
      <c r="G198" s="237">
        <v>1</v>
      </c>
      <c r="H198" s="238">
        <v>20</v>
      </c>
      <c r="I198" s="39" t="str">
        <f t="shared" si="1"/>
        <v/>
      </c>
      <c r="J198" s="40" t="str">
        <f t="shared" si="2"/>
        <v/>
      </c>
      <c r="K198" s="687"/>
      <c r="L198" s="150"/>
      <c r="M198" s="5"/>
      <c r="N198" s="5"/>
      <c r="O198" s="5"/>
      <c r="P198" s="5"/>
      <c r="Q198" s="5"/>
      <c r="R198" s="5"/>
      <c r="S198" s="5"/>
      <c r="T198" s="5"/>
      <c r="U198" s="5"/>
    </row>
    <row r="199" spans="1:21" ht="15" customHeight="1" thickBot="1">
      <c r="A199" s="89"/>
      <c r="B199" s="90"/>
      <c r="C199" s="213" t="s">
        <v>57</v>
      </c>
      <c r="D199" s="214"/>
      <c r="E199" s="214"/>
      <c r="F199" s="239">
        <f t="shared" si="3"/>
        <v>8</v>
      </c>
      <c r="G199" s="240">
        <v>0.95</v>
      </c>
      <c r="H199" s="241">
        <v>7</v>
      </c>
      <c r="I199" s="39" t="str">
        <f t="shared" si="1"/>
        <v/>
      </c>
      <c r="J199" s="40" t="str">
        <f t="shared" si="2"/>
        <v/>
      </c>
      <c r="K199" s="353" t="str">
        <f>IF($J$81="","",J199)</f>
        <v/>
      </c>
      <c r="L199" s="91"/>
      <c r="M199" s="5"/>
      <c r="N199" s="5"/>
      <c r="O199" s="5"/>
      <c r="P199" s="5"/>
      <c r="Q199" s="5"/>
      <c r="R199" s="5"/>
      <c r="S199" s="5"/>
      <c r="T199" s="5"/>
      <c r="U199" s="5"/>
    </row>
    <row r="200" spans="1:21" ht="15" customHeight="1" thickBot="1">
      <c r="A200" s="89"/>
      <c r="B200" s="90"/>
      <c r="C200" s="688" t="s">
        <v>69</v>
      </c>
      <c r="D200" s="689"/>
      <c r="E200" s="689"/>
      <c r="F200" s="689"/>
      <c r="G200" s="689"/>
      <c r="H200" s="690"/>
      <c r="I200" s="1">
        <f>SUM(I187:I199)</f>
        <v>0</v>
      </c>
      <c r="J200" s="2">
        <f>SUM(J187:J199)</f>
        <v>0</v>
      </c>
      <c r="K200" s="354">
        <f>SUM(K187:K199)</f>
        <v>0</v>
      </c>
      <c r="L200" s="243"/>
      <c r="M200" s="5"/>
      <c r="N200" s="5"/>
      <c r="O200" s="5"/>
      <c r="P200" s="5"/>
      <c r="Q200" s="5"/>
      <c r="R200" s="5"/>
      <c r="S200" s="5"/>
      <c r="T200" s="5"/>
      <c r="U200" s="5"/>
    </row>
    <row r="201" spans="1:21" ht="15" customHeight="1">
      <c r="A201" s="89"/>
      <c r="B201" s="90"/>
      <c r="C201" s="90"/>
      <c r="D201" s="216"/>
      <c r="E201" s="216"/>
      <c r="F201" s="244"/>
      <c r="G201" s="244"/>
      <c r="H201" s="190"/>
      <c r="I201" s="245"/>
      <c r="J201" s="246"/>
      <c r="K201" s="90"/>
      <c r="L201" s="91"/>
      <c r="M201" s="5"/>
      <c r="N201" s="5"/>
      <c r="O201" s="5"/>
      <c r="P201" s="5"/>
      <c r="Q201" s="5"/>
      <c r="R201" s="5"/>
      <c r="S201" s="5"/>
      <c r="T201" s="5"/>
      <c r="U201" s="5"/>
    </row>
    <row r="202" spans="1:21" ht="17.25" customHeight="1">
      <c r="A202" s="89"/>
      <c r="B202" s="90"/>
      <c r="C202" s="100"/>
      <c r="D202" s="119" t="s">
        <v>239</v>
      </c>
      <c r="E202" s="119"/>
      <c r="F202" s="90"/>
      <c r="G202" s="90"/>
      <c r="H202" s="264" t="s">
        <v>225</v>
      </c>
      <c r="I202" s="355">
        <f>+J77</f>
        <v>0</v>
      </c>
      <c r="J202" s="90" t="s">
        <v>43</v>
      </c>
      <c r="K202" s="90"/>
      <c r="L202" s="150"/>
      <c r="M202" s="5"/>
      <c r="N202" s="5"/>
      <c r="O202" s="5"/>
      <c r="P202" s="5"/>
      <c r="Q202" s="5"/>
      <c r="R202" s="5"/>
      <c r="S202" s="5"/>
      <c r="T202" s="5"/>
      <c r="U202" s="5"/>
    </row>
    <row r="203" spans="1:21" ht="17.25" customHeight="1">
      <c r="A203" s="89"/>
      <c r="B203" s="90"/>
      <c r="C203" s="90"/>
      <c r="D203" s="401" t="s">
        <v>250</v>
      </c>
      <c r="E203" s="401"/>
      <c r="F203" s="182"/>
      <c r="G203" s="90"/>
      <c r="H203" s="264" t="s">
        <v>249</v>
      </c>
      <c r="I203" s="356">
        <f>J81</f>
        <v>0</v>
      </c>
      <c r="J203" s="247" t="s">
        <v>131</v>
      </c>
      <c r="K203" s="394"/>
      <c r="L203" s="150"/>
      <c r="M203" s="5"/>
      <c r="N203" s="5"/>
      <c r="O203" s="5"/>
      <c r="P203" s="5"/>
      <c r="Q203" s="5"/>
      <c r="R203" s="5"/>
      <c r="S203" s="5"/>
      <c r="T203" s="5"/>
      <c r="U203" s="5"/>
    </row>
    <row r="204" spans="1:21" ht="15" customHeight="1">
      <c r="A204" s="89"/>
      <c r="B204" s="90"/>
      <c r="C204" s="90"/>
      <c r="D204" s="216"/>
      <c r="E204" s="216"/>
      <c r="F204" s="244"/>
      <c r="G204" s="244"/>
      <c r="H204" s="190"/>
      <c r="I204" s="245"/>
      <c r="J204" s="246"/>
      <c r="K204" s="90"/>
      <c r="L204" s="91"/>
      <c r="M204" s="5"/>
      <c r="N204" s="5"/>
      <c r="O204" s="5"/>
      <c r="P204" s="5"/>
      <c r="Q204" s="5"/>
      <c r="R204" s="5"/>
      <c r="S204" s="5"/>
      <c r="T204" s="5"/>
      <c r="U204" s="5"/>
    </row>
    <row r="205" spans="1:21" ht="15" customHeight="1">
      <c r="A205" s="89"/>
      <c r="B205" s="90"/>
      <c r="C205" s="90"/>
      <c r="D205" s="216"/>
      <c r="E205" s="216"/>
      <c r="F205" s="244"/>
      <c r="G205" s="244"/>
      <c r="H205" s="190"/>
      <c r="I205" s="245"/>
      <c r="J205" s="246"/>
      <c r="K205" s="90"/>
      <c r="L205" s="91"/>
      <c r="M205" s="5"/>
      <c r="N205" s="5"/>
      <c r="O205" s="5"/>
      <c r="P205" s="5"/>
      <c r="Q205" s="5"/>
      <c r="R205" s="5"/>
      <c r="S205" s="5"/>
      <c r="T205" s="5"/>
      <c r="U205" s="5"/>
    </row>
    <row r="206" spans="1:21" ht="15" customHeight="1">
      <c r="A206" s="89"/>
      <c r="B206" s="90"/>
      <c r="C206" s="90"/>
      <c r="D206" s="216"/>
      <c r="E206" s="216"/>
      <c r="F206" s="244"/>
      <c r="G206" s="244"/>
      <c r="H206" s="190"/>
      <c r="I206" s="245"/>
      <c r="J206" s="246"/>
      <c r="K206" s="90"/>
      <c r="L206" s="91"/>
      <c r="M206" s="5"/>
      <c r="N206" s="5"/>
      <c r="O206" s="5"/>
      <c r="P206" s="5"/>
      <c r="Q206" s="5"/>
      <c r="R206" s="5"/>
      <c r="S206" s="5"/>
      <c r="T206" s="5"/>
      <c r="U206" s="5"/>
    </row>
    <row r="207" spans="1:21" ht="15" customHeight="1">
      <c r="A207" s="89"/>
      <c r="B207" s="90"/>
      <c r="C207" s="90"/>
      <c r="D207" s="216"/>
      <c r="E207" s="216"/>
      <c r="F207" s="244"/>
      <c r="G207" s="244"/>
      <c r="H207" s="190"/>
      <c r="I207" s="245"/>
      <c r="J207" s="246"/>
      <c r="K207" s="90"/>
      <c r="L207" s="91"/>
      <c r="M207" s="5"/>
      <c r="N207" s="5"/>
      <c r="O207" s="5"/>
      <c r="P207" s="5"/>
      <c r="Q207" s="5"/>
      <c r="R207" s="5"/>
      <c r="S207" s="5"/>
      <c r="T207" s="5"/>
      <c r="U207" s="5"/>
    </row>
    <row r="208" spans="1:21" ht="15" customHeight="1">
      <c r="A208" s="89"/>
      <c r="B208" s="90"/>
      <c r="C208" s="90"/>
      <c r="D208" s="216"/>
      <c r="E208" s="216"/>
      <c r="F208" s="244"/>
      <c r="G208" s="244"/>
      <c r="H208" s="190"/>
      <c r="I208" s="245"/>
      <c r="J208" s="246"/>
      <c r="K208" s="90"/>
      <c r="L208" s="91"/>
      <c r="M208" s="5"/>
      <c r="N208" s="5"/>
      <c r="O208" s="5"/>
      <c r="P208" s="5"/>
      <c r="Q208" s="5"/>
      <c r="R208" s="5"/>
      <c r="S208" s="5"/>
      <c r="T208" s="5"/>
      <c r="U208" s="5"/>
    </row>
    <row r="209" spans="1:21" ht="15" customHeight="1">
      <c r="A209" s="89"/>
      <c r="B209" s="90"/>
      <c r="C209" s="90"/>
      <c r="D209" s="216"/>
      <c r="E209" s="216"/>
      <c r="F209" s="244"/>
      <c r="G209" s="244"/>
      <c r="H209" s="190"/>
      <c r="I209" s="245"/>
      <c r="J209" s="246"/>
      <c r="K209" s="90"/>
      <c r="L209" s="91"/>
      <c r="M209" s="5"/>
      <c r="N209" s="5"/>
      <c r="O209" s="5"/>
      <c r="P209" s="5"/>
      <c r="Q209" s="5"/>
      <c r="R209" s="5"/>
      <c r="S209" s="5"/>
      <c r="T209" s="5"/>
      <c r="U209" s="5"/>
    </row>
    <row r="210" spans="1:21" ht="15" customHeight="1">
      <c r="A210" s="89"/>
      <c r="B210" s="90"/>
      <c r="C210" s="90"/>
      <c r="D210" s="216"/>
      <c r="E210" s="216"/>
      <c r="F210" s="244"/>
      <c r="G210" s="244"/>
      <c r="H210" s="190"/>
      <c r="I210" s="245"/>
      <c r="J210" s="246"/>
      <c r="K210" s="90"/>
      <c r="L210" s="91"/>
      <c r="M210" s="5"/>
      <c r="N210" s="5"/>
      <c r="O210" s="5"/>
      <c r="P210" s="5"/>
      <c r="Q210" s="5"/>
      <c r="R210" s="5"/>
      <c r="S210" s="5"/>
      <c r="T210" s="5"/>
      <c r="U210" s="5"/>
    </row>
    <row r="211" spans="1:21" ht="15" customHeight="1">
      <c r="A211" s="89"/>
      <c r="B211" s="90"/>
      <c r="C211" s="90"/>
      <c r="D211" s="216"/>
      <c r="E211" s="216"/>
      <c r="F211" s="244"/>
      <c r="G211" s="244"/>
      <c r="H211" s="190"/>
      <c r="I211" s="245"/>
      <c r="J211" s="246"/>
      <c r="K211" s="90"/>
      <c r="L211" s="91"/>
      <c r="M211" s="5"/>
      <c r="N211" s="5"/>
      <c r="O211" s="5"/>
      <c r="P211" s="5"/>
      <c r="Q211" s="5"/>
      <c r="R211" s="5"/>
      <c r="S211" s="5"/>
      <c r="T211" s="5"/>
      <c r="U211" s="5"/>
    </row>
    <row r="212" spans="1:21" ht="15" customHeight="1">
      <c r="A212" s="89"/>
      <c r="B212" s="90"/>
      <c r="C212" s="90"/>
      <c r="D212" s="216"/>
      <c r="E212" s="216"/>
      <c r="F212" s="244"/>
      <c r="G212" s="244"/>
      <c r="H212" s="190"/>
      <c r="I212" s="245"/>
      <c r="J212" s="246"/>
      <c r="K212" s="90"/>
      <c r="L212" s="91"/>
      <c r="M212" s="5"/>
      <c r="N212" s="5"/>
      <c r="O212" s="5"/>
      <c r="P212" s="5"/>
      <c r="Q212" s="5"/>
      <c r="R212" s="5"/>
      <c r="S212" s="5"/>
      <c r="T212" s="5"/>
      <c r="U212" s="5"/>
    </row>
    <row r="213" spans="1:21" ht="15" customHeight="1">
      <c r="A213" s="89"/>
      <c r="B213" s="90"/>
      <c r="C213" s="90"/>
      <c r="D213" s="216"/>
      <c r="E213" s="216"/>
      <c r="F213" s="244"/>
      <c r="G213" s="244"/>
      <c r="H213" s="190"/>
      <c r="I213" s="245"/>
      <c r="J213" s="246"/>
      <c r="K213" s="90"/>
      <c r="L213" s="91"/>
      <c r="M213" s="5"/>
      <c r="N213" s="5"/>
      <c r="O213" s="5"/>
      <c r="P213" s="5"/>
      <c r="Q213" s="5"/>
      <c r="R213" s="5"/>
      <c r="S213" s="5"/>
      <c r="T213" s="5"/>
      <c r="U213" s="5"/>
    </row>
    <row r="214" spans="1:21" ht="15" customHeight="1">
      <c r="A214" s="89"/>
      <c r="B214" s="90"/>
      <c r="C214" s="90"/>
      <c r="D214" s="216"/>
      <c r="E214" s="216"/>
      <c r="F214" s="244"/>
      <c r="G214" s="244"/>
      <c r="H214" s="190"/>
      <c r="I214" s="245"/>
      <c r="J214" s="246"/>
      <c r="K214" s="90"/>
      <c r="L214" s="91"/>
      <c r="M214" s="5"/>
      <c r="N214" s="5"/>
      <c r="O214" s="5"/>
      <c r="P214" s="5"/>
      <c r="Q214" s="5"/>
      <c r="R214" s="5"/>
      <c r="S214" s="5"/>
      <c r="T214" s="5"/>
      <c r="U214" s="5"/>
    </row>
    <row r="215" spans="1:21" ht="15" customHeight="1" thickBot="1">
      <c r="A215" s="110"/>
      <c r="B215" s="111"/>
      <c r="C215" s="111"/>
      <c r="D215" s="196"/>
      <c r="E215" s="196"/>
      <c r="F215" s="196"/>
      <c r="G215" s="196"/>
      <c r="H215" s="196"/>
      <c r="I215" s="196"/>
      <c r="J215" s="196"/>
      <c r="K215" s="217"/>
      <c r="L215" s="112"/>
      <c r="M215" s="5"/>
      <c r="N215" s="5"/>
      <c r="O215" s="5"/>
      <c r="P215" s="5"/>
      <c r="Q215" s="5"/>
      <c r="R215" s="5"/>
      <c r="S215" s="5"/>
      <c r="T215" s="5"/>
      <c r="U215" s="5"/>
    </row>
    <row r="216" spans="1:21" ht="9" customHeight="1"/>
    <row r="217" spans="1:21" ht="14.25" thickBot="1"/>
    <row r="218" spans="1:21" ht="18.75" customHeight="1">
      <c r="A218" s="614" t="s">
        <v>147</v>
      </c>
      <c r="B218" s="615"/>
      <c r="C218" s="615"/>
      <c r="D218" s="615"/>
      <c r="E218" s="615"/>
      <c r="F218" s="615"/>
      <c r="G218" s="615"/>
      <c r="H218" s="615"/>
      <c r="I218" s="615"/>
      <c r="J218" s="615"/>
      <c r="K218" s="615"/>
      <c r="L218" s="616"/>
    </row>
    <row r="219" spans="1:21" s="11" customFormat="1" ht="28.5" customHeight="1">
      <c r="A219" s="595" t="s">
        <v>302</v>
      </c>
      <c r="B219" s="596"/>
      <c r="C219" s="617" t="str">
        <f>+$C$3</f>
        <v>回転釜、固定釜(選択してください)　　（　４．調理能力　）</v>
      </c>
      <c r="D219" s="642"/>
      <c r="E219" s="642"/>
      <c r="F219" s="642"/>
      <c r="G219" s="642"/>
      <c r="H219" s="642"/>
      <c r="I219" s="642"/>
      <c r="J219" s="642"/>
      <c r="K219" s="617" t="str">
        <f>+$K$3</f>
        <v/>
      </c>
      <c r="L219" s="618"/>
      <c r="M219" s="12"/>
      <c r="N219" s="12"/>
      <c r="O219" s="12"/>
      <c r="P219" s="12"/>
      <c r="Q219" s="12"/>
      <c r="R219" s="12"/>
      <c r="S219" s="12"/>
      <c r="T219" s="12"/>
      <c r="U219" s="12"/>
    </row>
    <row r="220" spans="1:21" s="11" customFormat="1" ht="18" customHeight="1" thickBot="1">
      <c r="A220" s="677" t="s">
        <v>303</v>
      </c>
      <c r="B220" s="678"/>
      <c r="C220" s="673" t="str">
        <f>+$C$4</f>
        <v/>
      </c>
      <c r="D220" s="673"/>
      <c r="E220" s="674"/>
      <c r="F220" s="674"/>
      <c r="G220" s="674"/>
      <c r="H220" s="66" t="s">
        <v>1</v>
      </c>
      <c r="I220" s="674" t="str">
        <f>$I$4</f>
        <v/>
      </c>
      <c r="J220" s="674"/>
      <c r="K220" s="674"/>
      <c r="L220" s="675"/>
      <c r="M220" s="12"/>
      <c r="N220" s="12"/>
      <c r="O220" s="12"/>
      <c r="P220" s="12"/>
      <c r="Q220" s="12"/>
      <c r="R220" s="12"/>
      <c r="S220" s="12"/>
      <c r="T220" s="12"/>
      <c r="U220" s="12"/>
    </row>
    <row r="221" spans="1:21">
      <c r="A221" s="89"/>
      <c r="B221" s="90"/>
      <c r="C221" s="90"/>
      <c r="D221" s="272"/>
      <c r="E221" s="272"/>
      <c r="F221" s="272"/>
      <c r="G221" s="272"/>
      <c r="H221" s="272"/>
      <c r="I221" s="272"/>
      <c r="J221" s="272"/>
      <c r="K221" s="90"/>
      <c r="L221" s="91"/>
    </row>
    <row r="222" spans="1:21">
      <c r="A222" s="99" t="s">
        <v>153</v>
      </c>
      <c r="B222" s="100"/>
      <c r="C222" s="401"/>
      <c r="D222" s="100"/>
      <c r="E222" s="100"/>
      <c r="F222" s="272"/>
      <c r="G222" s="100"/>
      <c r="H222" s="100"/>
      <c r="I222" s="100"/>
      <c r="J222" s="100"/>
      <c r="K222" s="90"/>
      <c r="L222" s="91"/>
    </row>
    <row r="223" spans="1:21">
      <c r="A223" s="99"/>
      <c r="B223" s="100"/>
      <c r="C223" s="90"/>
      <c r="D223" s="272"/>
      <c r="E223" s="272"/>
      <c r="F223" s="272"/>
      <c r="G223" s="272"/>
      <c r="H223" s="272"/>
      <c r="I223" s="272"/>
      <c r="J223" s="272"/>
      <c r="K223" s="90"/>
      <c r="L223" s="91"/>
    </row>
    <row r="224" spans="1:21">
      <c r="A224" s="99"/>
      <c r="B224" s="100"/>
      <c r="C224" s="90"/>
      <c r="D224" s="272"/>
      <c r="E224" s="272"/>
      <c r="F224" s="272"/>
      <c r="G224" s="272"/>
      <c r="H224" s="272"/>
      <c r="I224" s="272"/>
      <c r="J224" s="272"/>
      <c r="K224" s="90"/>
      <c r="L224" s="91"/>
    </row>
    <row r="225" spans="1:12">
      <c r="A225" s="99"/>
      <c r="B225" s="100"/>
      <c r="C225" s="90"/>
      <c r="D225" s="272"/>
      <c r="E225" s="272"/>
      <c r="F225" s="272"/>
      <c r="G225" s="272"/>
      <c r="H225" s="272"/>
      <c r="I225" s="272"/>
      <c r="J225" s="272"/>
      <c r="K225" s="90"/>
      <c r="L225" s="91"/>
    </row>
    <row r="226" spans="1:12">
      <c r="A226" s="99"/>
      <c r="B226" s="100"/>
      <c r="C226" s="90"/>
      <c r="D226" s="272"/>
      <c r="E226" s="272"/>
      <c r="F226" s="272"/>
      <c r="G226" s="272"/>
      <c r="H226" s="272"/>
      <c r="I226" s="272"/>
      <c r="J226" s="272"/>
      <c r="K226" s="90"/>
      <c r="L226" s="91"/>
    </row>
    <row r="227" spans="1:12">
      <c r="A227" s="99"/>
      <c r="B227" s="100"/>
      <c r="C227" s="90"/>
      <c r="D227" s="272"/>
      <c r="E227" s="272"/>
      <c r="F227" s="272"/>
      <c r="G227" s="272"/>
      <c r="H227" s="272"/>
      <c r="I227" s="272"/>
      <c r="J227" s="272"/>
      <c r="K227" s="90"/>
      <c r="L227" s="91"/>
    </row>
    <row r="228" spans="1:12">
      <c r="A228" s="99"/>
      <c r="B228" s="100"/>
      <c r="C228" s="90"/>
      <c r="D228" s="272"/>
      <c r="E228" s="272"/>
      <c r="F228" s="272"/>
      <c r="G228" s="272"/>
      <c r="H228" s="272"/>
      <c r="I228" s="272"/>
      <c r="J228" s="272"/>
      <c r="K228" s="90"/>
      <c r="L228" s="91"/>
    </row>
    <row r="229" spans="1:12">
      <c r="A229" s="99"/>
      <c r="B229" s="100"/>
      <c r="C229" s="90"/>
      <c r="D229" s="272"/>
      <c r="E229" s="272"/>
      <c r="F229" s="272"/>
      <c r="G229" s="272"/>
      <c r="H229" s="272"/>
      <c r="I229" s="272"/>
      <c r="J229" s="272"/>
      <c r="K229" s="90"/>
      <c r="L229" s="91"/>
    </row>
    <row r="230" spans="1:12">
      <c r="A230" s="99"/>
      <c r="B230" s="100"/>
      <c r="C230" s="90"/>
      <c r="D230" s="272"/>
      <c r="E230" s="272"/>
      <c r="F230" s="272"/>
      <c r="G230" s="272"/>
      <c r="H230" s="272"/>
      <c r="I230" s="272"/>
      <c r="J230" s="272"/>
      <c r="K230" s="90"/>
      <c r="L230" s="91"/>
    </row>
    <row r="231" spans="1:12">
      <c r="A231" s="99"/>
      <c r="B231" s="100"/>
      <c r="C231" s="90"/>
      <c r="D231" s="272"/>
      <c r="E231" s="272"/>
      <c r="F231" s="272"/>
      <c r="G231" s="272"/>
      <c r="H231" s="272"/>
      <c r="I231" s="272"/>
      <c r="J231" s="272"/>
      <c r="K231" s="90"/>
      <c r="L231" s="91"/>
    </row>
    <row r="232" spans="1:12">
      <c r="A232" s="99"/>
      <c r="B232" s="100"/>
      <c r="C232" s="90"/>
      <c r="D232" s="272"/>
      <c r="E232" s="272"/>
      <c r="F232" s="272"/>
      <c r="G232" s="272"/>
      <c r="H232" s="272"/>
      <c r="I232" s="272"/>
      <c r="J232" s="272"/>
      <c r="K232" s="90"/>
      <c r="L232" s="91"/>
    </row>
    <row r="233" spans="1:12">
      <c r="A233" s="99"/>
      <c r="B233" s="100"/>
      <c r="C233" s="90"/>
      <c r="D233" s="272"/>
      <c r="E233" s="272"/>
      <c r="F233" s="272"/>
      <c r="G233" s="272"/>
      <c r="H233" s="272"/>
      <c r="I233" s="272"/>
      <c r="J233" s="272"/>
      <c r="K233" s="90"/>
      <c r="L233" s="91"/>
    </row>
    <row r="234" spans="1:12">
      <c r="A234" s="99"/>
      <c r="B234" s="100"/>
      <c r="C234" s="90"/>
      <c r="D234" s="272"/>
      <c r="E234" s="272"/>
      <c r="F234" s="272"/>
      <c r="G234" s="272"/>
      <c r="H234" s="272"/>
      <c r="I234" s="272"/>
      <c r="J234" s="272"/>
      <c r="K234" s="90"/>
      <c r="L234" s="91"/>
    </row>
    <row r="235" spans="1:12">
      <c r="A235" s="99"/>
      <c r="B235" s="100"/>
      <c r="C235" s="90"/>
      <c r="D235" s="272"/>
      <c r="E235" s="272"/>
      <c r="F235" s="272"/>
      <c r="G235" s="272"/>
      <c r="H235" s="272"/>
      <c r="I235" s="272"/>
      <c r="J235" s="272"/>
      <c r="K235" s="90"/>
      <c r="L235" s="91"/>
    </row>
    <row r="236" spans="1:12">
      <c r="A236" s="99"/>
      <c r="B236" s="100"/>
      <c r="C236" s="90"/>
      <c r="D236" s="272"/>
      <c r="E236" s="272"/>
      <c r="F236" s="272"/>
      <c r="G236" s="272"/>
      <c r="H236" s="272"/>
      <c r="I236" s="272"/>
      <c r="J236" s="272"/>
      <c r="K236" s="90"/>
      <c r="L236" s="91"/>
    </row>
    <row r="237" spans="1:12">
      <c r="A237" s="99"/>
      <c r="B237" s="100"/>
      <c r="C237" s="90"/>
      <c r="D237" s="272"/>
      <c r="E237" s="272"/>
      <c r="F237" s="272"/>
      <c r="G237" s="272"/>
      <c r="H237" s="272"/>
      <c r="I237" s="272"/>
      <c r="J237" s="272"/>
      <c r="K237" s="90"/>
      <c r="L237" s="91"/>
    </row>
    <row r="238" spans="1:12">
      <c r="A238" s="99"/>
      <c r="B238" s="100"/>
      <c r="C238" s="90"/>
      <c r="D238" s="272"/>
      <c r="E238" s="272"/>
      <c r="F238" s="272"/>
      <c r="G238" s="272"/>
      <c r="H238" s="272"/>
      <c r="I238" s="272"/>
      <c r="J238" s="272"/>
      <c r="K238" s="90"/>
      <c r="L238" s="91"/>
    </row>
    <row r="239" spans="1:12">
      <c r="A239" s="99"/>
      <c r="B239" s="100"/>
      <c r="C239" s="90"/>
      <c r="D239" s="272"/>
      <c r="E239" s="272"/>
      <c r="F239" s="272"/>
      <c r="G239" s="272"/>
      <c r="H239" s="272"/>
      <c r="I239" s="272"/>
      <c r="J239" s="272"/>
      <c r="K239" s="90"/>
      <c r="L239" s="91"/>
    </row>
    <row r="240" spans="1:12">
      <c r="A240" s="99"/>
      <c r="B240" s="100"/>
      <c r="C240" s="90"/>
      <c r="D240" s="272"/>
      <c r="E240" s="272"/>
      <c r="F240" s="272"/>
      <c r="G240" s="272"/>
      <c r="H240" s="272"/>
      <c r="I240" s="272"/>
      <c r="J240" s="272"/>
      <c r="K240" s="90"/>
      <c r="L240" s="91"/>
    </row>
    <row r="241" spans="1:12">
      <c r="A241" s="99"/>
      <c r="B241" s="100"/>
      <c r="C241" s="90"/>
      <c r="D241" s="272"/>
      <c r="E241" s="272"/>
      <c r="F241" s="272"/>
      <c r="G241" s="272"/>
      <c r="H241" s="272"/>
      <c r="I241" s="272"/>
      <c r="J241" s="272"/>
      <c r="K241" s="90"/>
      <c r="L241" s="91"/>
    </row>
    <row r="242" spans="1:12">
      <c r="A242" s="99"/>
      <c r="B242" s="100"/>
      <c r="C242" s="90"/>
      <c r="D242" s="272"/>
      <c r="E242" s="272"/>
      <c r="F242" s="272"/>
      <c r="G242" s="272"/>
      <c r="H242" s="272"/>
      <c r="I242" s="272"/>
      <c r="J242" s="272"/>
      <c r="K242" s="90"/>
      <c r="L242" s="91"/>
    </row>
    <row r="243" spans="1:12">
      <c r="A243" s="99"/>
      <c r="B243" s="100"/>
      <c r="C243" s="90"/>
      <c r="D243" s="272"/>
      <c r="E243" s="272"/>
      <c r="F243" s="272"/>
      <c r="G243" s="272"/>
      <c r="H243" s="272"/>
      <c r="I243" s="272"/>
      <c r="J243" s="272"/>
      <c r="K243" s="90"/>
      <c r="L243" s="91"/>
    </row>
    <row r="244" spans="1:12">
      <c r="A244" s="99"/>
      <c r="B244" s="100"/>
      <c r="C244" s="90"/>
      <c r="D244" s="272"/>
      <c r="E244" s="272"/>
      <c r="F244" s="272"/>
      <c r="G244" s="272"/>
      <c r="H244" s="272"/>
      <c r="I244" s="272"/>
      <c r="J244" s="272"/>
      <c r="K244" s="90"/>
      <c r="L244" s="91"/>
    </row>
    <row r="245" spans="1:12">
      <c r="A245" s="99"/>
      <c r="B245" s="100"/>
      <c r="C245" s="90"/>
      <c r="D245" s="272"/>
      <c r="E245" s="272"/>
      <c r="F245" s="272"/>
      <c r="G245" s="272"/>
      <c r="H245" s="272"/>
      <c r="I245" s="272"/>
      <c r="J245" s="272"/>
      <c r="K245" s="90"/>
      <c r="L245" s="91"/>
    </row>
    <row r="246" spans="1:12">
      <c r="A246" s="99"/>
      <c r="B246" s="100"/>
      <c r="C246" s="90"/>
      <c r="D246" s="272"/>
      <c r="E246" s="272"/>
      <c r="F246" s="272"/>
      <c r="G246" s="272"/>
      <c r="H246" s="272"/>
      <c r="I246" s="272"/>
      <c r="J246" s="272"/>
      <c r="K246" s="90"/>
      <c r="L246" s="91"/>
    </row>
    <row r="247" spans="1:12">
      <c r="A247" s="99"/>
      <c r="B247" s="100"/>
      <c r="C247" s="90"/>
      <c r="D247" s="272"/>
      <c r="E247" s="272"/>
      <c r="F247" s="272"/>
      <c r="G247" s="272"/>
      <c r="H247" s="272"/>
      <c r="I247" s="272"/>
      <c r="J247" s="272"/>
      <c r="K247" s="90"/>
      <c r="L247" s="91"/>
    </row>
    <row r="248" spans="1:12">
      <c r="A248" s="99"/>
      <c r="B248" s="100"/>
      <c r="C248" s="90"/>
      <c r="D248" s="272"/>
      <c r="E248" s="272"/>
      <c r="F248" s="272"/>
      <c r="G248" s="272"/>
      <c r="H248" s="272"/>
      <c r="I248" s="272"/>
      <c r="J248" s="272"/>
      <c r="K248" s="90"/>
      <c r="L248" s="91"/>
    </row>
    <row r="249" spans="1:12">
      <c r="A249" s="99" t="s">
        <v>158</v>
      </c>
      <c r="B249" s="100"/>
      <c r="C249" s="401"/>
      <c r="D249" s="100"/>
      <c r="E249" s="100"/>
      <c r="F249" s="272"/>
      <c r="G249" s="272"/>
      <c r="H249" s="272"/>
      <c r="I249" s="272"/>
      <c r="J249" s="272"/>
      <c r="K249" s="90"/>
      <c r="L249" s="91"/>
    </row>
    <row r="250" spans="1:12">
      <c r="A250" s="99"/>
      <c r="B250" s="100"/>
      <c r="C250" s="90"/>
      <c r="D250" s="272"/>
      <c r="E250" s="272"/>
      <c r="F250" s="272"/>
      <c r="G250" s="272"/>
      <c r="H250" s="272"/>
      <c r="I250" s="272"/>
      <c r="J250" s="272"/>
      <c r="K250" s="90"/>
      <c r="L250" s="91"/>
    </row>
    <row r="251" spans="1:12">
      <c r="A251" s="99"/>
      <c r="B251" s="100"/>
      <c r="C251" s="90"/>
      <c r="D251" s="272"/>
      <c r="E251" s="272"/>
      <c r="F251" s="272"/>
      <c r="G251" s="272"/>
      <c r="H251" s="272"/>
      <c r="I251" s="272"/>
      <c r="J251" s="272"/>
      <c r="K251" s="90"/>
      <c r="L251" s="91"/>
    </row>
    <row r="252" spans="1:12">
      <c r="A252" s="99"/>
      <c r="B252" s="100"/>
      <c r="C252" s="90"/>
      <c r="D252" s="272"/>
      <c r="E252" s="272"/>
      <c r="F252" s="272"/>
      <c r="G252" s="272"/>
      <c r="H252" s="272"/>
      <c r="I252" s="272"/>
      <c r="J252" s="272"/>
      <c r="K252" s="90"/>
      <c r="L252" s="91"/>
    </row>
    <row r="253" spans="1:12">
      <c r="A253" s="99"/>
      <c r="B253" s="100"/>
      <c r="C253" s="90"/>
      <c r="D253" s="272"/>
      <c r="E253" s="272"/>
      <c r="F253" s="272"/>
      <c r="G253" s="272"/>
      <c r="H253" s="272"/>
      <c r="I253" s="272"/>
      <c r="J253" s="272"/>
      <c r="K253" s="90"/>
      <c r="L253" s="91"/>
    </row>
    <row r="254" spans="1:12">
      <c r="A254" s="99"/>
      <c r="B254" s="100"/>
      <c r="C254" s="90"/>
      <c r="D254" s="272"/>
      <c r="E254" s="272"/>
      <c r="F254" s="272"/>
      <c r="G254" s="272"/>
      <c r="H254" s="272"/>
      <c r="I254" s="272"/>
      <c r="J254" s="272"/>
      <c r="K254" s="90"/>
      <c r="L254" s="91"/>
    </row>
    <row r="255" spans="1:12">
      <c r="A255" s="99"/>
      <c r="B255" s="100"/>
      <c r="C255" s="90"/>
      <c r="D255" s="272"/>
      <c r="E255" s="272"/>
      <c r="F255" s="272"/>
      <c r="G255" s="272"/>
      <c r="H255" s="272"/>
      <c r="I255" s="272"/>
      <c r="J255" s="272"/>
      <c r="K255" s="90"/>
      <c r="L255" s="91"/>
    </row>
    <row r="256" spans="1:12">
      <c r="A256" s="99"/>
      <c r="B256" s="100"/>
      <c r="C256" s="90"/>
      <c r="D256" s="272"/>
      <c r="E256" s="272"/>
      <c r="F256" s="272"/>
      <c r="G256" s="272"/>
      <c r="H256" s="272"/>
      <c r="I256" s="272"/>
      <c r="J256" s="272"/>
      <c r="K256" s="90"/>
      <c r="L256" s="91"/>
    </row>
    <row r="257" spans="1:12">
      <c r="A257" s="99"/>
      <c r="B257" s="100"/>
      <c r="C257" s="90"/>
      <c r="D257" s="272"/>
      <c r="E257" s="272"/>
      <c r="F257" s="272"/>
      <c r="G257" s="272"/>
      <c r="H257" s="272"/>
      <c r="I257" s="272"/>
      <c r="J257" s="272"/>
      <c r="K257" s="90"/>
      <c r="L257" s="91"/>
    </row>
    <row r="258" spans="1:12">
      <c r="A258" s="99"/>
      <c r="B258" s="100"/>
      <c r="C258" s="90"/>
      <c r="D258" s="272"/>
      <c r="E258" s="272"/>
      <c r="F258" s="272"/>
      <c r="G258" s="272"/>
      <c r="H258" s="272"/>
      <c r="I258" s="272"/>
      <c r="J258" s="272"/>
      <c r="K258" s="90"/>
      <c r="L258" s="91"/>
    </row>
    <row r="259" spans="1:12">
      <c r="A259" s="99"/>
      <c r="B259" s="100"/>
      <c r="C259" s="90"/>
      <c r="D259" s="272"/>
      <c r="E259" s="272"/>
      <c r="F259" s="272"/>
      <c r="G259" s="272"/>
      <c r="H259" s="272"/>
      <c r="I259" s="272"/>
      <c r="J259" s="272"/>
      <c r="K259" s="90"/>
      <c r="L259" s="91"/>
    </row>
    <row r="260" spans="1:12">
      <c r="A260" s="99"/>
      <c r="B260" s="100"/>
      <c r="C260" s="90"/>
      <c r="D260" s="272"/>
      <c r="E260" s="272"/>
      <c r="F260" s="272"/>
      <c r="G260" s="272"/>
      <c r="H260" s="272"/>
      <c r="I260" s="272"/>
      <c r="J260" s="272"/>
      <c r="K260" s="90"/>
      <c r="L260" s="91"/>
    </row>
    <row r="261" spans="1:12">
      <c r="A261" s="99"/>
      <c r="B261" s="100"/>
      <c r="C261" s="90"/>
      <c r="D261" s="272"/>
      <c r="E261" s="272"/>
      <c r="F261" s="272"/>
      <c r="G261" s="272"/>
      <c r="H261" s="272"/>
      <c r="I261" s="272"/>
      <c r="J261" s="272"/>
      <c r="K261" s="90"/>
      <c r="L261" s="91"/>
    </row>
    <row r="262" spans="1:12">
      <c r="A262" s="99"/>
      <c r="B262" s="100"/>
      <c r="C262" s="90"/>
      <c r="D262" s="272"/>
      <c r="E262" s="272"/>
      <c r="F262" s="272"/>
      <c r="G262" s="272"/>
      <c r="H262" s="272"/>
      <c r="I262" s="272"/>
      <c r="J262" s="272"/>
      <c r="K262" s="90"/>
      <c r="L262" s="91"/>
    </row>
    <row r="263" spans="1:12">
      <c r="A263" s="99"/>
      <c r="B263" s="100"/>
      <c r="C263" s="90"/>
      <c r="D263" s="272"/>
      <c r="E263" s="272"/>
      <c r="F263" s="272"/>
      <c r="G263" s="272"/>
      <c r="H263" s="272"/>
      <c r="I263" s="272"/>
      <c r="J263" s="272"/>
      <c r="K263" s="90"/>
      <c r="L263" s="91"/>
    </row>
    <row r="264" spans="1:12">
      <c r="A264" s="99"/>
      <c r="B264" s="100"/>
      <c r="C264" s="90"/>
      <c r="D264" s="272"/>
      <c r="E264" s="272"/>
      <c r="F264" s="272"/>
      <c r="G264" s="272"/>
      <c r="H264" s="272"/>
      <c r="I264" s="272"/>
      <c r="J264" s="272"/>
      <c r="K264" s="90"/>
      <c r="L264" s="91"/>
    </row>
    <row r="265" spans="1:12">
      <c r="A265" s="99"/>
      <c r="B265" s="100"/>
      <c r="C265" s="90"/>
      <c r="D265" s="272"/>
      <c r="E265" s="272"/>
      <c r="F265" s="272"/>
      <c r="G265" s="272"/>
      <c r="H265" s="272"/>
      <c r="I265" s="272"/>
      <c r="J265" s="272"/>
      <c r="K265" s="90"/>
      <c r="L265" s="91"/>
    </row>
    <row r="266" spans="1:12">
      <c r="A266" s="99"/>
      <c r="B266" s="100"/>
      <c r="C266" s="90"/>
      <c r="D266" s="272"/>
      <c r="E266" s="272"/>
      <c r="F266" s="272"/>
      <c r="G266" s="272"/>
      <c r="H266" s="272"/>
      <c r="I266" s="272"/>
      <c r="J266" s="272"/>
      <c r="K266" s="90"/>
      <c r="L266" s="91"/>
    </row>
    <row r="267" spans="1:12">
      <c r="A267" s="99"/>
      <c r="B267" s="100"/>
      <c r="C267" s="90"/>
      <c r="D267" s="90"/>
      <c r="E267" s="90"/>
      <c r="F267" s="90"/>
      <c r="G267" s="90"/>
      <c r="H267" s="90"/>
      <c r="I267" s="90"/>
      <c r="J267" s="90"/>
      <c r="K267" s="90"/>
      <c r="L267" s="91"/>
    </row>
    <row r="268" spans="1:12">
      <c r="A268" s="99"/>
      <c r="B268" s="100"/>
      <c r="C268" s="90"/>
      <c r="D268" s="90"/>
      <c r="E268" s="90"/>
      <c r="F268" s="90"/>
      <c r="G268" s="90"/>
      <c r="H268" s="90"/>
      <c r="I268" s="90"/>
      <c r="J268" s="90"/>
      <c r="K268" s="90"/>
      <c r="L268" s="91"/>
    </row>
    <row r="269" spans="1:12">
      <c r="A269" s="99"/>
      <c r="B269" s="100"/>
      <c r="C269" s="90"/>
      <c r="D269" s="90"/>
      <c r="E269" s="90"/>
      <c r="F269" s="90"/>
      <c r="G269" s="90"/>
      <c r="H269" s="90"/>
      <c r="I269" s="90"/>
      <c r="J269" s="90"/>
      <c r="K269" s="90"/>
      <c r="L269" s="91"/>
    </row>
    <row r="270" spans="1:12">
      <c r="A270" s="99"/>
      <c r="B270" s="100"/>
      <c r="C270" s="90"/>
      <c r="D270" s="90"/>
      <c r="E270" s="90"/>
      <c r="F270" s="90"/>
      <c r="G270" s="90"/>
      <c r="H270" s="90"/>
      <c r="I270" s="90"/>
      <c r="J270" s="90"/>
      <c r="K270" s="90"/>
      <c r="L270" s="91"/>
    </row>
    <row r="271" spans="1:12">
      <c r="A271" s="99"/>
      <c r="B271" s="100"/>
      <c r="C271" s="90"/>
      <c r="D271" s="90"/>
      <c r="E271" s="90"/>
      <c r="F271" s="90"/>
      <c r="G271" s="90"/>
      <c r="H271" s="90"/>
      <c r="I271" s="90"/>
      <c r="J271" s="90"/>
      <c r="K271" s="90"/>
      <c r="L271" s="91"/>
    </row>
    <row r="272" spans="1:12">
      <c r="A272" s="99"/>
      <c r="B272" s="100"/>
      <c r="C272" s="90"/>
      <c r="D272" s="90"/>
      <c r="E272" s="90"/>
      <c r="F272" s="90"/>
      <c r="G272" s="90"/>
      <c r="H272" s="90"/>
      <c r="I272" s="90"/>
      <c r="J272" s="90"/>
      <c r="K272" s="90"/>
      <c r="L272" s="91"/>
    </row>
    <row r="273" spans="1:12">
      <c r="A273" s="99"/>
      <c r="B273" s="100"/>
      <c r="C273" s="90"/>
      <c r="D273" s="90"/>
      <c r="E273" s="90"/>
      <c r="F273" s="90"/>
      <c r="G273" s="90"/>
      <c r="H273" s="90"/>
      <c r="I273" s="90"/>
      <c r="J273" s="90"/>
      <c r="K273" s="90"/>
      <c r="L273" s="91"/>
    </row>
    <row r="274" spans="1:12">
      <c r="A274" s="99"/>
      <c r="B274" s="100"/>
      <c r="C274" s="90"/>
      <c r="D274" s="90"/>
      <c r="E274" s="90"/>
      <c r="F274" s="90"/>
      <c r="G274" s="90"/>
      <c r="H274" s="90"/>
      <c r="I274" s="90"/>
      <c r="J274" s="90"/>
      <c r="K274" s="90"/>
      <c r="L274" s="91"/>
    </row>
    <row r="275" spans="1:12">
      <c r="A275" s="99"/>
      <c r="B275" s="100"/>
      <c r="C275" s="90"/>
      <c r="D275" s="90"/>
      <c r="E275" s="90"/>
      <c r="F275" s="90"/>
      <c r="G275" s="90"/>
      <c r="H275" s="90"/>
      <c r="I275" s="90"/>
      <c r="J275" s="90"/>
      <c r="K275" s="90"/>
      <c r="L275" s="91"/>
    </row>
    <row r="276" spans="1:12" ht="16.350000000000001" customHeight="1" thickBot="1">
      <c r="A276" s="128"/>
      <c r="B276" s="129"/>
      <c r="C276" s="129"/>
      <c r="D276" s="129"/>
      <c r="E276" s="129"/>
      <c r="F276" s="129"/>
      <c r="G276" s="129"/>
      <c r="H276" s="129"/>
      <c r="I276" s="129"/>
      <c r="J276" s="129"/>
      <c r="K276" s="129"/>
      <c r="L276" s="152"/>
    </row>
    <row r="277" spans="1:12" ht="8.1" customHeight="1"/>
  </sheetData>
  <sheetProtection password="CC9A" sheet="1" objects="1" scenarios="1" formatCells="0" formatRows="0" insertRows="0" deleteRows="0"/>
  <mergeCells count="77">
    <mergeCell ref="C183:E186"/>
    <mergeCell ref="C219:J219"/>
    <mergeCell ref="K219:L219"/>
    <mergeCell ref="D145:F145"/>
    <mergeCell ref="C147:K147"/>
    <mergeCell ref="A165:L165"/>
    <mergeCell ref="C166:J166"/>
    <mergeCell ref="K166:L166"/>
    <mergeCell ref="A167:B167"/>
    <mergeCell ref="A166:B166"/>
    <mergeCell ref="C167:G167"/>
    <mergeCell ref="H183:H185"/>
    <mergeCell ref="I183:K183"/>
    <mergeCell ref="C181:K181"/>
    <mergeCell ref="C220:G220"/>
    <mergeCell ref="I220:L220"/>
    <mergeCell ref="I167:L167"/>
    <mergeCell ref="K191:K193"/>
    <mergeCell ref="K196:K198"/>
    <mergeCell ref="C200:H200"/>
    <mergeCell ref="A218:L218"/>
    <mergeCell ref="C182:K182"/>
    <mergeCell ref="F183:F185"/>
    <mergeCell ref="G183:G185"/>
    <mergeCell ref="A219:B219"/>
    <mergeCell ref="A220:B220"/>
    <mergeCell ref="K189:K190"/>
    <mergeCell ref="I184:I185"/>
    <mergeCell ref="J184:J185"/>
    <mergeCell ref="K184:K185"/>
    <mergeCell ref="D130:F131"/>
    <mergeCell ref="C123:H123"/>
    <mergeCell ref="C115:G115"/>
    <mergeCell ref="C116:G116"/>
    <mergeCell ref="C117:G117"/>
    <mergeCell ref="C118:G118"/>
    <mergeCell ref="C114:F114"/>
    <mergeCell ref="C108:G108"/>
    <mergeCell ref="I108:L108"/>
    <mergeCell ref="C128:I128"/>
    <mergeCell ref="A108:B108"/>
    <mergeCell ref="H79:J79"/>
    <mergeCell ref="C113:E113"/>
    <mergeCell ref="C59:H59"/>
    <mergeCell ref="A106:L106"/>
    <mergeCell ref="C107:J107"/>
    <mergeCell ref="K107:L107"/>
    <mergeCell ref="A107:B107"/>
    <mergeCell ref="A52:L52"/>
    <mergeCell ref="C53:J53"/>
    <mergeCell ref="K53:L53"/>
    <mergeCell ref="C54:G54"/>
    <mergeCell ref="C68:K69"/>
    <mergeCell ref="H34:K34"/>
    <mergeCell ref="I54:L54"/>
    <mergeCell ref="A54:B54"/>
    <mergeCell ref="A2:L2"/>
    <mergeCell ref="C3:J3"/>
    <mergeCell ref="K3:L3"/>
    <mergeCell ref="C4:G4"/>
    <mergeCell ref="I4:L4"/>
    <mergeCell ref="A3:B3"/>
    <mergeCell ref="A4:B4"/>
    <mergeCell ref="B7:K16"/>
    <mergeCell ref="A53:B53"/>
    <mergeCell ref="H24:K24"/>
    <mergeCell ref="C30:L30"/>
    <mergeCell ref="C23:L23"/>
    <mergeCell ref="A5:B5"/>
    <mergeCell ref="A6:B6"/>
    <mergeCell ref="D5:F5"/>
    <mergeCell ref="D6:F6"/>
    <mergeCell ref="C33:L33"/>
    <mergeCell ref="C5:C6"/>
    <mergeCell ref="G5:G6"/>
    <mergeCell ref="I5:I6"/>
    <mergeCell ref="K5:K6"/>
  </mergeCells>
  <phoneticPr fontId="3"/>
  <conditionalFormatting sqref="J81">
    <cfRule type="cellIs" dxfId="3" priority="2" stopIfTrue="1" operator="notEqual">
      <formula>$H$79="表2の水"</formula>
    </cfRule>
    <cfRule type="expression" dxfId="2" priority="1">
      <formula>$H$79="表1の食材"</formula>
    </cfRule>
  </conditionalFormatting>
  <dataValidations count="2">
    <dataValidation type="list" allowBlank="1" showInputMessage="1" showErrorMessage="1" sqref="H79:J79">
      <formula1>"選択してください,表1の食材,表2の水"</formula1>
    </dataValidation>
    <dataValidation type="list" allowBlank="1" showInputMessage="1" showErrorMessage="1" sqref="I56 J120">
      <formula1>"（選択）,湿　式,乾　式"</formula1>
    </dataValidation>
  </dataValidations>
  <pageMargins left="0.78740157480314965" right="0.51181102362204722" top="0.59055118110236227" bottom="0.59055118110236227" header="0.19685039370078741" footer="0.19685039370078741"/>
  <pageSetup paperSize="9" fitToHeight="0" orientation="portrait" r:id="rId1"/>
  <headerFooter alignWithMargins="0"/>
  <rowBreaks count="5" manualBreakCount="5">
    <brk id="50" max="16383" man="1"/>
    <brk id="104" max="16383" man="1"/>
    <brk id="163" max="16383" man="1"/>
    <brk id="216" max="16383" man="1"/>
    <brk id="27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57"/>
  <sheetViews>
    <sheetView view="pageBreakPreview" zoomScaleNormal="100" zoomScaleSheetLayoutView="100" workbookViewId="0">
      <selection activeCell="I31" sqref="I31"/>
    </sheetView>
  </sheetViews>
  <sheetFormatPr defaultColWidth="9" defaultRowHeight="13.5"/>
  <cols>
    <col min="1" max="1" width="5.5" style="42" customWidth="1"/>
    <col min="2" max="2" width="4.5" style="42" customWidth="1"/>
    <col min="3" max="4" width="9.125" style="42" customWidth="1"/>
    <col min="5" max="5" width="10.875" style="42" customWidth="1"/>
    <col min="6" max="6" width="7.5" style="42" customWidth="1"/>
    <col min="7" max="7" width="9.125" style="42" customWidth="1"/>
    <col min="8" max="8" width="8.125" style="42" customWidth="1"/>
    <col min="9" max="9" width="9.5" style="42" customWidth="1"/>
    <col min="10" max="10" width="7.5" style="42" customWidth="1"/>
    <col min="11" max="11" width="8.5" style="42" customWidth="1"/>
    <col min="12" max="12" width="5.5" style="42" customWidth="1"/>
    <col min="13" max="13" width="11.5" style="42" hidden="1" customWidth="1"/>
    <col min="14" max="14" width="6.875" style="42" hidden="1" customWidth="1"/>
    <col min="15" max="16384" width="9" style="42"/>
  </cols>
  <sheetData>
    <row r="1" spans="1:19" ht="15" customHeight="1" thickBot="1"/>
    <row r="2" spans="1:19" s="11" customFormat="1" ht="18.75" customHeight="1">
      <c r="A2" s="614" t="s">
        <v>154</v>
      </c>
      <c r="B2" s="615"/>
      <c r="C2" s="615"/>
      <c r="D2" s="615"/>
      <c r="E2" s="615"/>
      <c r="F2" s="615"/>
      <c r="G2" s="615"/>
      <c r="H2" s="615"/>
      <c r="I2" s="615"/>
      <c r="J2" s="615"/>
      <c r="K2" s="616"/>
    </row>
    <row r="3" spans="1:19" s="11" customFormat="1" ht="28.5" customHeight="1">
      <c r="A3" s="595" t="s">
        <v>302</v>
      </c>
      <c r="B3" s="596"/>
      <c r="C3" s="617" t="str">
        <f>+表紙!B3&amp;"　　（　５．エネルギー消費量　）"</f>
        <v>回転釜、固定釜(選択してください)　　（　５．エネルギー消費量　）</v>
      </c>
      <c r="D3" s="656"/>
      <c r="E3" s="656"/>
      <c r="F3" s="656"/>
      <c r="G3" s="656"/>
      <c r="H3" s="656"/>
      <c r="I3" s="656"/>
      <c r="J3" s="617" t="str">
        <f xml:space="preserve"> IF(表紙!$C$12="選択してください","","ガス種："&amp;表紙!$C$12)</f>
        <v/>
      </c>
      <c r="K3" s="618"/>
    </row>
    <row r="4" spans="1:19" s="11" customFormat="1" ht="18" customHeight="1" thickBot="1">
      <c r="A4" s="677" t="s">
        <v>303</v>
      </c>
      <c r="B4" s="678"/>
      <c r="C4" s="673" t="str">
        <f>IF(表紙!$B$6=0,"",表紙!$B$6)</f>
        <v/>
      </c>
      <c r="D4" s="673"/>
      <c r="E4" s="674"/>
      <c r="F4" s="674"/>
      <c r="G4" s="674"/>
      <c r="H4" s="66" t="s">
        <v>115</v>
      </c>
      <c r="I4" s="674" t="str">
        <f>IF(表紙!$H$5=0,"",表紙!$H$5)</f>
        <v/>
      </c>
      <c r="J4" s="674"/>
      <c r="K4" s="675"/>
    </row>
    <row r="5" spans="1:19" s="11" customFormat="1" ht="15" customHeight="1">
      <c r="A5" s="89"/>
      <c r="B5" s="90"/>
      <c r="C5" s="90"/>
      <c r="D5" s="90"/>
      <c r="E5" s="90"/>
      <c r="F5" s="90"/>
      <c r="G5" s="90"/>
      <c r="H5" s="90"/>
      <c r="I5" s="90"/>
      <c r="J5" s="90"/>
      <c r="K5" s="91"/>
    </row>
    <row r="6" spans="1:19" s="11" customFormat="1" ht="15" customHeight="1">
      <c r="A6" s="89"/>
      <c r="B6" s="589" t="s">
        <v>360</v>
      </c>
      <c r="C6" s="589"/>
      <c r="D6" s="589"/>
      <c r="E6" s="589"/>
      <c r="F6" s="589"/>
      <c r="G6" s="589"/>
      <c r="H6" s="589"/>
      <c r="I6" s="589"/>
      <c r="J6" s="589"/>
      <c r="K6" s="91"/>
    </row>
    <row r="7" spans="1:19" s="11" customFormat="1" ht="15" customHeight="1">
      <c r="A7" s="89"/>
      <c r="B7" s="589"/>
      <c r="C7" s="589"/>
      <c r="D7" s="589"/>
      <c r="E7" s="589"/>
      <c r="F7" s="589"/>
      <c r="G7" s="589"/>
      <c r="H7" s="589"/>
      <c r="I7" s="589"/>
      <c r="J7" s="589"/>
      <c r="K7" s="91"/>
    </row>
    <row r="8" spans="1:19" s="11" customFormat="1" ht="6.6" customHeight="1">
      <c r="A8" s="89"/>
      <c r="B8" s="90"/>
      <c r="C8" s="90"/>
      <c r="D8" s="90"/>
      <c r="E8" s="90"/>
      <c r="F8" s="90"/>
      <c r="G8" s="90"/>
      <c r="H8" s="90"/>
      <c r="I8" s="90"/>
      <c r="J8" s="90"/>
      <c r="K8" s="91"/>
    </row>
    <row r="9" spans="1:19" s="11" customFormat="1">
      <c r="A9" s="89"/>
      <c r="B9" s="93" t="s">
        <v>28</v>
      </c>
      <c r="C9" s="90"/>
      <c r="D9" s="90"/>
      <c r="E9" s="90"/>
      <c r="F9" s="90"/>
      <c r="G9" s="90"/>
      <c r="H9" s="90"/>
      <c r="I9" s="90"/>
      <c r="J9" s="90"/>
      <c r="K9" s="91"/>
    </row>
    <row r="10" spans="1:19" s="11" customFormat="1" ht="15" customHeight="1">
      <c r="A10" s="89"/>
      <c r="B10" s="90"/>
      <c r="C10" s="90" t="s">
        <v>27</v>
      </c>
      <c r="D10" s="90"/>
      <c r="E10" s="90"/>
      <c r="F10" s="90"/>
      <c r="G10" s="90"/>
      <c r="H10" s="90"/>
      <c r="I10" s="90"/>
      <c r="J10" s="90"/>
      <c r="K10" s="91"/>
    </row>
    <row r="11" spans="1:19" s="11" customFormat="1" ht="15" customHeight="1">
      <c r="A11" s="89"/>
      <c r="B11" s="90"/>
      <c r="C11" s="90"/>
      <c r="D11" s="90"/>
      <c r="E11" s="90"/>
      <c r="F11" s="90"/>
      <c r="G11" s="90"/>
      <c r="H11" s="90"/>
      <c r="I11" s="90"/>
      <c r="J11" s="90"/>
      <c r="K11" s="91"/>
    </row>
    <row r="12" spans="1:19" s="11" customFormat="1">
      <c r="A12" s="89"/>
      <c r="B12" s="93" t="s">
        <v>29</v>
      </c>
      <c r="C12" s="90"/>
      <c r="D12" s="90"/>
      <c r="E12" s="90"/>
      <c r="F12" s="90"/>
      <c r="G12" s="90"/>
      <c r="H12" s="90"/>
      <c r="I12" s="90"/>
      <c r="J12" s="90"/>
      <c r="K12" s="91"/>
    </row>
    <row r="13" spans="1:19" s="12" customFormat="1" ht="18.75" customHeight="1">
      <c r="A13" s="89"/>
      <c r="B13" s="90"/>
      <c r="C13" s="90"/>
      <c r="D13" s="248"/>
      <c r="E13" s="118"/>
      <c r="F13" s="118"/>
      <c r="G13" s="118"/>
      <c r="H13" s="118"/>
      <c r="I13" s="118"/>
      <c r="J13" s="118"/>
      <c r="K13" s="91"/>
      <c r="O13" s="11"/>
    </row>
    <row r="14" spans="1:19" s="12" customFormat="1" ht="9.6" customHeight="1">
      <c r="A14" s="89"/>
      <c r="B14" s="90"/>
      <c r="C14" s="90"/>
      <c r="D14" s="90"/>
      <c r="E14" s="389"/>
      <c r="F14" s="389"/>
      <c r="G14" s="389"/>
      <c r="H14" s="389"/>
      <c r="I14" s="389"/>
      <c r="J14" s="389"/>
      <c r="K14" s="91"/>
      <c r="O14" s="3"/>
    </row>
    <row r="15" spans="1:19" s="11" customFormat="1" ht="17.25" customHeight="1" thickBot="1">
      <c r="A15" s="89"/>
      <c r="B15" s="90"/>
      <c r="C15" s="272" t="s">
        <v>363</v>
      </c>
      <c r="D15" s="394" t="s">
        <v>253</v>
      </c>
      <c r="E15" s="98"/>
      <c r="F15" s="90"/>
      <c r="G15" s="90"/>
      <c r="H15" s="264" t="s">
        <v>251</v>
      </c>
      <c r="I15" s="357" t="str">
        <f>IF(+'4.調理能力'!J99&lt;&gt;"",+'4.調理能力'!J99,"")</f>
        <v/>
      </c>
      <c r="J15" s="122" t="s">
        <v>30</v>
      </c>
      <c r="K15" s="123" t="s">
        <v>59</v>
      </c>
      <c r="M15" s="18"/>
      <c r="N15" s="12"/>
      <c r="O15" s="12"/>
      <c r="P15" s="21"/>
      <c r="Q15" s="43"/>
      <c r="R15" s="12"/>
      <c r="S15" s="20"/>
    </row>
    <row r="16" spans="1:19" s="11" customFormat="1" ht="21" customHeight="1" thickBot="1">
      <c r="A16" s="89"/>
      <c r="B16" s="90"/>
      <c r="C16" s="90"/>
      <c r="D16" s="394" t="s">
        <v>254</v>
      </c>
      <c r="E16" s="272"/>
      <c r="F16" s="401"/>
      <c r="G16" s="90"/>
      <c r="H16" s="269" t="s">
        <v>380</v>
      </c>
      <c r="I16" s="363" t="str">
        <f>IF(I15&lt;&gt;"",+I15,"")</f>
        <v/>
      </c>
      <c r="J16" s="122" t="s">
        <v>30</v>
      </c>
      <c r="K16" s="123" t="s">
        <v>59</v>
      </c>
      <c r="N16" s="12"/>
      <c r="O16" s="12"/>
      <c r="P16" s="12"/>
      <c r="Q16" s="12"/>
      <c r="R16" s="12"/>
      <c r="S16" s="12"/>
    </row>
    <row r="17" spans="1:19" s="11" customFormat="1" ht="14.45" customHeight="1">
      <c r="A17" s="89"/>
      <c r="B17" s="90"/>
      <c r="C17" s="90"/>
      <c r="D17" s="394"/>
      <c r="E17" s="272"/>
      <c r="F17" s="401"/>
      <c r="G17" s="90"/>
      <c r="H17" s="267"/>
      <c r="I17" s="258"/>
      <c r="J17" s="122"/>
      <c r="K17" s="123"/>
      <c r="N17" s="12"/>
      <c r="O17" s="12"/>
      <c r="P17" s="12"/>
      <c r="Q17" s="12"/>
      <c r="R17" s="12"/>
      <c r="S17" s="12"/>
    </row>
    <row r="18" spans="1:19" s="11" customFormat="1" ht="17.25" customHeight="1" thickBot="1">
      <c r="A18" s="89"/>
      <c r="B18" s="90"/>
      <c r="C18" s="272" t="s">
        <v>364</v>
      </c>
      <c r="D18" s="394" t="s">
        <v>255</v>
      </c>
      <c r="E18" s="272"/>
      <c r="F18" s="401"/>
      <c r="G18" s="90"/>
      <c r="H18" s="264" t="s">
        <v>252</v>
      </c>
      <c r="I18" s="358" t="str">
        <f>IF(+'4.調理能力'!J126&lt;&gt;"",+'4.調理能力'!J126,"")</f>
        <v/>
      </c>
      <c r="J18" s="122" t="s">
        <v>30</v>
      </c>
      <c r="K18" s="123" t="s">
        <v>59</v>
      </c>
      <c r="N18" s="12"/>
      <c r="O18" s="12"/>
      <c r="P18" s="12"/>
      <c r="Q18" s="12"/>
      <c r="R18" s="12"/>
      <c r="S18" s="12"/>
    </row>
    <row r="19" spans="1:19" s="11" customFormat="1" ht="21" customHeight="1" thickBot="1">
      <c r="A19" s="89"/>
      <c r="B19" s="90"/>
      <c r="C19" s="90"/>
      <c r="D19" s="394" t="s">
        <v>256</v>
      </c>
      <c r="E19" s="272"/>
      <c r="F19" s="401"/>
      <c r="G19" s="188"/>
      <c r="H19" s="269" t="s">
        <v>381</v>
      </c>
      <c r="I19" s="363" t="str">
        <f>IF(I18&lt;&gt;"",+I18,"")</f>
        <v/>
      </c>
      <c r="J19" s="122" t="s">
        <v>30</v>
      </c>
      <c r="K19" s="123" t="s">
        <v>59</v>
      </c>
      <c r="N19" s="12"/>
      <c r="P19" s="12"/>
      <c r="Q19" s="12"/>
      <c r="R19" s="12"/>
      <c r="S19" s="12"/>
    </row>
    <row r="20" spans="1:19" s="11" customFormat="1" ht="10.15" customHeight="1">
      <c r="A20" s="89"/>
      <c r="B20" s="90"/>
      <c r="C20" s="90"/>
      <c r="D20" s="394"/>
      <c r="E20" s="272"/>
      <c r="F20" s="401"/>
      <c r="G20" s="188"/>
      <c r="H20" s="269"/>
      <c r="I20" s="379"/>
      <c r="J20" s="122"/>
      <c r="K20" s="123"/>
      <c r="N20" s="12"/>
      <c r="P20" s="12"/>
      <c r="Q20" s="12"/>
      <c r="R20" s="12"/>
      <c r="S20" s="12"/>
    </row>
    <row r="21" spans="1:19" ht="18">
      <c r="A21" s="162"/>
      <c r="B21" s="93" t="s">
        <v>37</v>
      </c>
      <c r="C21" s="153"/>
      <c r="D21" s="90"/>
      <c r="E21" s="90"/>
      <c r="F21" s="90"/>
      <c r="G21" s="249"/>
      <c r="H21" s="90"/>
      <c r="I21" s="90"/>
      <c r="J21" s="256"/>
      <c r="K21" s="161"/>
    </row>
    <row r="22" spans="1:19" ht="15" customHeight="1">
      <c r="A22" s="162"/>
      <c r="B22" s="153"/>
      <c r="C22" s="90" t="s">
        <v>27</v>
      </c>
      <c r="D22" s="153"/>
      <c r="E22" s="90"/>
      <c r="F22" s="90"/>
      <c r="G22" s="101"/>
      <c r="H22" s="90"/>
      <c r="I22" s="90"/>
      <c r="J22" s="90"/>
      <c r="K22" s="161"/>
    </row>
    <row r="23" spans="1:19" ht="15" customHeight="1">
      <c r="A23" s="162"/>
      <c r="B23" s="153"/>
      <c r="C23" s="90"/>
      <c r="D23" s="90"/>
      <c r="E23" s="90"/>
      <c r="F23" s="90"/>
      <c r="G23" s="90"/>
      <c r="H23" s="250"/>
      <c r="I23" s="401"/>
      <c r="J23" s="256"/>
      <c r="K23" s="161"/>
    </row>
    <row r="24" spans="1:19" ht="22.5" customHeight="1">
      <c r="A24" s="162"/>
      <c r="B24" s="93" t="s">
        <v>384</v>
      </c>
      <c r="C24" s="153"/>
      <c r="D24" s="251"/>
      <c r="E24" s="251"/>
      <c r="F24" s="251"/>
      <c r="G24" s="251"/>
      <c r="H24" s="250"/>
      <c r="I24" s="401"/>
      <c r="J24" s="256"/>
      <c r="K24" s="161"/>
    </row>
    <row r="25" spans="1:19" ht="15" customHeight="1">
      <c r="A25" s="162"/>
      <c r="B25" s="153"/>
      <c r="C25" s="90" t="s">
        <v>114</v>
      </c>
      <c r="D25" s="153"/>
      <c r="E25" s="90"/>
      <c r="F25" s="90"/>
      <c r="G25" s="90"/>
      <c r="H25" s="90"/>
      <c r="I25" s="90"/>
      <c r="J25" s="90"/>
      <c r="K25" s="161"/>
    </row>
    <row r="26" spans="1:19">
      <c r="A26" s="162"/>
      <c r="B26" s="153"/>
      <c r="C26" s="90"/>
      <c r="D26" s="90"/>
      <c r="E26" s="90"/>
      <c r="F26" s="90"/>
      <c r="G26" s="90"/>
      <c r="H26" s="90"/>
      <c r="I26" s="90"/>
      <c r="J26" s="90"/>
      <c r="K26" s="161"/>
    </row>
    <row r="27" spans="1:19" ht="18.75" customHeight="1">
      <c r="A27" s="162"/>
      <c r="B27" s="153"/>
      <c r="C27" s="90"/>
      <c r="D27" s="248"/>
      <c r="E27" s="90"/>
      <c r="F27" s="90"/>
      <c r="G27" s="90"/>
      <c r="H27" s="90"/>
      <c r="I27" s="90"/>
      <c r="J27" s="90"/>
      <c r="K27" s="161"/>
    </row>
    <row r="28" spans="1:19" ht="7.5" customHeight="1">
      <c r="A28" s="162"/>
      <c r="B28" s="153"/>
      <c r="C28" s="90"/>
      <c r="D28" s="248"/>
      <c r="E28" s="90"/>
      <c r="F28" s="90"/>
      <c r="G28" s="90"/>
      <c r="H28" s="90"/>
      <c r="I28" s="90"/>
      <c r="J28" s="90"/>
      <c r="K28" s="161"/>
    </row>
    <row r="29" spans="1:19" ht="21" customHeight="1">
      <c r="A29" s="162"/>
      <c r="B29" s="153"/>
      <c r="C29" s="272" t="s">
        <v>363</v>
      </c>
      <c r="D29" s="144" t="s">
        <v>260</v>
      </c>
      <c r="E29" s="394"/>
      <c r="F29" s="252"/>
      <c r="G29" s="252"/>
      <c r="H29" s="264" t="s">
        <v>257</v>
      </c>
      <c r="I29" s="359" t="str">
        <f>$I$16</f>
        <v/>
      </c>
      <c r="J29" s="105" t="s">
        <v>30</v>
      </c>
      <c r="K29" s="123" t="s">
        <v>59</v>
      </c>
    </row>
    <row r="30" spans="1:19" ht="21" customHeight="1" thickBot="1">
      <c r="A30" s="162"/>
      <c r="B30" s="153"/>
      <c r="C30" s="153"/>
      <c r="D30" s="638" t="s">
        <v>261</v>
      </c>
      <c r="E30" s="638"/>
      <c r="F30" s="638"/>
      <c r="G30" s="638"/>
      <c r="H30" s="264" t="s">
        <v>258</v>
      </c>
      <c r="I30" s="461">
        <v>1</v>
      </c>
      <c r="J30" s="95" t="s">
        <v>31</v>
      </c>
      <c r="K30" s="124"/>
    </row>
    <row r="31" spans="1:19" ht="21" customHeight="1" thickBot="1">
      <c r="A31" s="162"/>
      <c r="B31" s="153"/>
      <c r="C31" s="144"/>
      <c r="D31" s="394" t="s">
        <v>262</v>
      </c>
      <c r="E31" s="252"/>
      <c r="F31" s="252"/>
      <c r="G31" s="252"/>
      <c r="H31" s="269" t="s">
        <v>382</v>
      </c>
      <c r="I31" s="382" t="str">
        <f>IF(COUNTBLANK(I29:I30)=0,I29*I30,"")</f>
        <v/>
      </c>
      <c r="J31" s="146" t="s">
        <v>32</v>
      </c>
      <c r="K31" s="123" t="s">
        <v>41</v>
      </c>
    </row>
    <row r="32" spans="1:19" ht="13.5" customHeight="1">
      <c r="A32" s="162"/>
      <c r="B32" s="153"/>
      <c r="C32" s="90"/>
      <c r="D32" s="394"/>
      <c r="E32" s="253"/>
      <c r="F32" s="151"/>
      <c r="G32" s="394"/>
      <c r="H32" s="260"/>
      <c r="I32" s="179"/>
      <c r="J32" s="90"/>
      <c r="K32" s="161"/>
    </row>
    <row r="33" spans="1:11" ht="21" customHeight="1">
      <c r="A33" s="162"/>
      <c r="B33" s="153"/>
      <c r="C33" s="272" t="s">
        <v>364</v>
      </c>
      <c r="D33" s="144" t="s">
        <v>263</v>
      </c>
      <c r="E33" s="394"/>
      <c r="F33" s="252"/>
      <c r="G33" s="252"/>
      <c r="H33" s="264" t="s">
        <v>259</v>
      </c>
      <c r="I33" s="359" t="str">
        <f>$I$19</f>
        <v/>
      </c>
      <c r="J33" s="105" t="s">
        <v>30</v>
      </c>
      <c r="K33" s="123" t="s">
        <v>59</v>
      </c>
    </row>
    <row r="34" spans="1:11" ht="21" customHeight="1" thickBot="1">
      <c r="A34" s="162"/>
      <c r="B34" s="153"/>
      <c r="C34" s="90"/>
      <c r="D34" s="638" t="s">
        <v>264</v>
      </c>
      <c r="E34" s="638"/>
      <c r="F34" s="638"/>
      <c r="G34" s="638"/>
      <c r="H34" s="264" t="s">
        <v>266</v>
      </c>
      <c r="I34" s="461">
        <v>1</v>
      </c>
      <c r="J34" s="95" t="s">
        <v>31</v>
      </c>
      <c r="K34" s="124"/>
    </row>
    <row r="35" spans="1:11" ht="21" customHeight="1" thickBot="1">
      <c r="A35" s="162"/>
      <c r="B35" s="153"/>
      <c r="C35" s="90"/>
      <c r="D35" s="394" t="s">
        <v>265</v>
      </c>
      <c r="E35" s="252"/>
      <c r="F35" s="252"/>
      <c r="G35" s="252"/>
      <c r="H35" s="269" t="s">
        <v>383</v>
      </c>
      <c r="I35" s="382" t="str">
        <f>IF(COUNTBLANK(I33:I34)=0,I33*I34,"")</f>
        <v/>
      </c>
      <c r="J35" s="146" t="s">
        <v>32</v>
      </c>
      <c r="K35" s="123" t="s">
        <v>41</v>
      </c>
    </row>
    <row r="36" spans="1:11" ht="15" customHeight="1">
      <c r="A36" s="162"/>
      <c r="B36" s="153"/>
      <c r="C36" s="90"/>
      <c r="D36" s="394"/>
      <c r="E36" s="253"/>
      <c r="F36" s="151"/>
      <c r="G36" s="90"/>
      <c r="H36" s="90"/>
      <c r="I36" s="90"/>
      <c r="J36" s="90"/>
      <c r="K36" s="161"/>
    </row>
    <row r="37" spans="1:11" ht="15" customHeight="1">
      <c r="A37" s="162"/>
      <c r="B37" s="153"/>
      <c r="C37" s="90"/>
      <c r="D37" s="394"/>
      <c r="E37" s="253"/>
      <c r="F37" s="151"/>
      <c r="G37" s="90"/>
      <c r="H37" s="90"/>
      <c r="I37" s="90"/>
      <c r="J37" s="90"/>
      <c r="K37" s="161"/>
    </row>
    <row r="38" spans="1:11" ht="15" customHeight="1">
      <c r="A38" s="162"/>
      <c r="B38" s="153"/>
      <c r="C38" s="90"/>
      <c r="D38" s="394"/>
      <c r="E38" s="253"/>
      <c r="F38" s="151"/>
      <c r="G38" s="90"/>
      <c r="H38" s="90"/>
      <c r="I38" s="90"/>
      <c r="J38" s="90"/>
      <c r="K38" s="161"/>
    </row>
    <row r="39" spans="1:11" ht="15" customHeight="1">
      <c r="A39" s="162"/>
      <c r="B39" s="153"/>
      <c r="C39" s="90"/>
      <c r="D39" s="394"/>
      <c r="E39" s="253"/>
      <c r="F39" s="151"/>
      <c r="G39" s="90"/>
      <c r="H39" s="90"/>
      <c r="I39" s="90"/>
      <c r="J39" s="90"/>
      <c r="K39" s="161"/>
    </row>
    <row r="40" spans="1:11" ht="15" customHeight="1">
      <c r="A40" s="162"/>
      <c r="B40" s="153"/>
      <c r="C40" s="90"/>
      <c r="D40" s="394"/>
      <c r="E40" s="253"/>
      <c r="F40" s="151"/>
      <c r="G40" s="90"/>
      <c r="H40" s="90"/>
      <c r="I40" s="90"/>
      <c r="J40" s="90"/>
      <c r="K40" s="161"/>
    </row>
    <row r="41" spans="1:11" ht="15" customHeight="1">
      <c r="A41" s="162"/>
      <c r="B41" s="153"/>
      <c r="C41" s="90"/>
      <c r="D41" s="394"/>
      <c r="E41" s="253"/>
      <c r="F41" s="151"/>
      <c r="G41" s="90"/>
      <c r="H41" s="90"/>
      <c r="I41" s="90"/>
      <c r="J41" s="90"/>
      <c r="K41" s="161"/>
    </row>
    <row r="42" spans="1:11" ht="15" customHeight="1">
      <c r="A42" s="162"/>
      <c r="B42" s="153"/>
      <c r="C42" s="90"/>
      <c r="D42" s="394"/>
      <c r="E42" s="253"/>
      <c r="F42" s="151"/>
      <c r="G42" s="90"/>
      <c r="H42" s="90"/>
      <c r="I42" s="90"/>
      <c r="J42" s="90"/>
      <c r="K42" s="161"/>
    </row>
    <row r="43" spans="1:11" ht="15" customHeight="1">
      <c r="A43" s="162"/>
      <c r="B43" s="153"/>
      <c r="C43" s="90"/>
      <c r="D43" s="394"/>
      <c r="E43" s="253"/>
      <c r="F43" s="151"/>
      <c r="G43" s="90"/>
      <c r="H43" s="90"/>
      <c r="I43" s="90"/>
      <c r="J43" s="90"/>
      <c r="K43" s="161"/>
    </row>
    <row r="44" spans="1:11" ht="15" customHeight="1">
      <c r="A44" s="162"/>
      <c r="B44" s="153"/>
      <c r="C44" s="90"/>
      <c r="D44" s="394"/>
      <c r="E44" s="253"/>
      <c r="F44" s="151"/>
      <c r="G44" s="90"/>
      <c r="H44" s="90"/>
      <c r="I44" s="90"/>
      <c r="J44" s="90"/>
      <c r="K44" s="161"/>
    </row>
    <row r="45" spans="1:11" ht="15" customHeight="1">
      <c r="A45" s="162"/>
      <c r="B45" s="153"/>
      <c r="C45" s="90"/>
      <c r="D45" s="394"/>
      <c r="E45" s="253"/>
      <c r="F45" s="151"/>
      <c r="G45" s="90"/>
      <c r="H45" s="90"/>
      <c r="I45" s="90"/>
      <c r="J45" s="90"/>
      <c r="K45" s="161"/>
    </row>
    <row r="46" spans="1:11" ht="15" customHeight="1">
      <c r="A46" s="162"/>
      <c r="B46" s="153"/>
      <c r="C46" s="90"/>
      <c r="D46" s="394"/>
      <c r="E46" s="253"/>
      <c r="F46" s="151"/>
      <c r="G46" s="90"/>
      <c r="H46" s="90"/>
      <c r="I46" s="90"/>
      <c r="J46" s="90"/>
      <c r="K46" s="161"/>
    </row>
    <row r="47" spans="1:11" ht="15" customHeight="1">
      <c r="A47" s="162"/>
      <c r="B47" s="153"/>
      <c r="C47" s="90"/>
      <c r="D47" s="394"/>
      <c r="E47" s="253"/>
      <c r="F47" s="151"/>
      <c r="G47" s="90"/>
      <c r="H47" s="90"/>
      <c r="I47" s="90"/>
      <c r="J47" s="90"/>
      <c r="K47" s="161"/>
    </row>
    <row r="48" spans="1:11" ht="15" customHeight="1">
      <c r="A48" s="162"/>
      <c r="B48" s="153"/>
      <c r="C48" s="90"/>
      <c r="D48" s="394"/>
      <c r="E48" s="253"/>
      <c r="F48" s="151"/>
      <c r="G48" s="90"/>
      <c r="H48" s="90"/>
      <c r="I48" s="90"/>
      <c r="J48" s="90"/>
      <c r="K48" s="161"/>
    </row>
    <row r="49" spans="1:13" ht="15" customHeight="1">
      <c r="A49" s="162"/>
      <c r="B49" s="153"/>
      <c r="C49" s="90"/>
      <c r="D49" s="394"/>
      <c r="E49" s="253"/>
      <c r="F49" s="151"/>
      <c r="G49" s="90"/>
      <c r="H49" s="90"/>
      <c r="I49" s="90"/>
      <c r="J49" s="90"/>
      <c r="K49" s="161"/>
    </row>
    <row r="50" spans="1:13" ht="15" customHeight="1">
      <c r="A50" s="162"/>
      <c r="B50" s="153"/>
      <c r="C50" s="90"/>
      <c r="D50" s="394"/>
      <c r="E50" s="253"/>
      <c r="F50" s="151"/>
      <c r="G50" s="90"/>
      <c r="H50" s="90"/>
      <c r="I50" s="90"/>
      <c r="J50" s="90"/>
      <c r="K50" s="161"/>
    </row>
    <row r="51" spans="1:13" ht="15" customHeight="1" thickBot="1">
      <c r="A51" s="254"/>
      <c r="B51" s="175"/>
      <c r="C51" s="111"/>
      <c r="D51" s="195"/>
      <c r="E51" s="255"/>
      <c r="F51" s="130"/>
      <c r="G51" s="111"/>
      <c r="H51" s="111"/>
      <c r="I51" s="111"/>
      <c r="J51" s="111"/>
      <c r="K51" s="257"/>
    </row>
    <row r="52" spans="1:13" s="44" customFormat="1" ht="8.4499999999999993" customHeight="1"/>
    <row r="53" spans="1:13" s="44" customFormat="1" ht="15" customHeight="1"/>
    <row r="54" spans="1:13" ht="15" customHeight="1">
      <c r="A54" s="44"/>
      <c r="B54" s="44"/>
      <c r="C54" s="44"/>
      <c r="D54" s="44"/>
      <c r="E54" s="44"/>
      <c r="F54" s="44"/>
      <c r="G54" s="44"/>
      <c r="H54" s="44"/>
      <c r="I54" s="44"/>
      <c r="J54" s="44"/>
      <c r="K54" s="44"/>
      <c r="L54" s="44"/>
      <c r="M54" s="44"/>
    </row>
    <row r="55" spans="1:13" ht="15" customHeight="1">
      <c r="A55" s="44"/>
      <c r="B55" s="44"/>
      <c r="C55" s="44"/>
      <c r="D55" s="44"/>
      <c r="E55" s="44"/>
      <c r="F55" s="44"/>
      <c r="G55" s="44"/>
      <c r="H55" s="44"/>
      <c r="I55" s="44"/>
      <c r="J55" s="44"/>
      <c r="K55" s="44"/>
      <c r="L55" s="44"/>
      <c r="M55" s="44"/>
    </row>
    <row r="56" spans="1:13">
      <c r="K56" s="44"/>
      <c r="L56" s="44"/>
      <c r="M56" s="44"/>
    </row>
    <row r="57" spans="1:13">
      <c r="K57" s="44"/>
      <c r="L57" s="44"/>
      <c r="M57" s="44"/>
    </row>
  </sheetData>
  <sheetProtection password="CC9A" sheet="1" objects="1" scenarios="1" formatCells="0" formatRows="0" insertRows="0" deleteRows="0"/>
  <mergeCells count="10">
    <mergeCell ref="B6:J7"/>
    <mergeCell ref="D34:G34"/>
    <mergeCell ref="A2:K2"/>
    <mergeCell ref="C3:I3"/>
    <mergeCell ref="J3:K3"/>
    <mergeCell ref="D30:G30"/>
    <mergeCell ref="C4:G4"/>
    <mergeCell ref="I4:K4"/>
    <mergeCell ref="A3:B3"/>
    <mergeCell ref="A4:B4"/>
  </mergeCells>
  <phoneticPr fontId="3"/>
  <conditionalFormatting sqref="I30">
    <cfRule type="expression" dxfId="1" priority="2" stopIfTrue="1">
      <formula>$I$30&lt;&gt;1</formula>
    </cfRule>
  </conditionalFormatting>
  <conditionalFormatting sqref="I34">
    <cfRule type="expression" dxfId="0" priority="1" stopIfTrue="1">
      <formula>$I$34&lt;&gt;1</formula>
    </cfRule>
  </conditionalFormatting>
  <pageMargins left="0.78740157480314965" right="0.51181102362204722" top="0.59055118110236227" bottom="0.59055118110236227" header="0.19685039370078741" footer="0.19685039370078741"/>
  <pageSetup paperSize="9" fitToHeight="0" orientation="portrait" horizontalDpi="360" verticalDpi="36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1.定格エネルギー消費量</vt:lpstr>
      <vt:lpstr>2.熱効率</vt:lpstr>
      <vt:lpstr>3.立上り性能</vt:lpstr>
      <vt:lpstr>4.調理能力</vt:lpstr>
      <vt:lpstr>5.エネルギー消費量 </vt:lpstr>
      <vt:lpstr>'1.定格エネルギー消費量'!Print_Area</vt:lpstr>
      <vt:lpstr>'2.熱効率'!Print_Area</vt:lpstr>
      <vt:lpstr>'3.立上り性能'!Print_Area</vt:lpstr>
      <vt:lpstr>'4.調理能力'!Print_Area</vt:lpstr>
      <vt:lpstr>'5.エネルギー消費量 '!Print_Area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2016-02-10T13:06:31Z</dcterms:created>
  <dcterms:modified xsi:type="dcterms:W3CDTF">2017-03-15T23:44:06Z</dcterms:modified>
</cp:coreProperties>
</file>